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801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C4" i="1"/>
  <c r="C60"/>
  <c r="B60"/>
  <c r="AE54"/>
  <c r="AD54"/>
  <c r="AC54"/>
  <c r="AB54"/>
  <c r="AA54"/>
  <c r="X54"/>
  <c r="W54"/>
  <c r="V54"/>
  <c r="U54"/>
  <c r="T54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3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4"/>
  <c r="AD5"/>
  <c r="AD6"/>
  <c r="AD7"/>
  <c r="AD3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3"/>
  <c r="W52"/>
  <c r="U52"/>
  <c r="X52" s="1"/>
  <c r="W51"/>
  <c r="U51"/>
  <c r="X51" s="1"/>
  <c r="W50"/>
  <c r="U50"/>
  <c r="X50" s="1"/>
  <c r="W49"/>
  <c r="U49"/>
  <c r="X49" s="1"/>
  <c r="W48"/>
  <c r="U48"/>
  <c r="X48" s="1"/>
  <c r="W47"/>
  <c r="U47"/>
  <c r="X47" s="1"/>
  <c r="W46"/>
  <c r="U46"/>
  <c r="X46" s="1"/>
  <c r="W45"/>
  <c r="U45"/>
  <c r="X45" s="1"/>
  <c r="W44"/>
  <c r="U44"/>
  <c r="X44" s="1"/>
  <c r="W43"/>
  <c r="U43"/>
  <c r="X43" s="1"/>
  <c r="W42"/>
  <c r="U42"/>
  <c r="X42" s="1"/>
  <c r="W41"/>
  <c r="U41"/>
  <c r="X41" s="1"/>
  <c r="W40"/>
  <c r="U40"/>
  <c r="X40" s="1"/>
  <c r="W39"/>
  <c r="U39"/>
  <c r="X39" s="1"/>
  <c r="W38"/>
  <c r="U38"/>
  <c r="X38" s="1"/>
  <c r="W37"/>
  <c r="U37"/>
  <c r="X37" s="1"/>
  <c r="W36"/>
  <c r="U36"/>
  <c r="X36" s="1"/>
  <c r="W35"/>
  <c r="U35"/>
  <c r="X35" s="1"/>
  <c r="W34"/>
  <c r="U34"/>
  <c r="X34" s="1"/>
  <c r="W33"/>
  <c r="U33"/>
  <c r="X33" s="1"/>
  <c r="W32"/>
  <c r="U32"/>
  <c r="X32" s="1"/>
  <c r="W31"/>
  <c r="U31"/>
  <c r="X31" s="1"/>
  <c r="W30"/>
  <c r="U30"/>
  <c r="X30" s="1"/>
  <c r="W29"/>
  <c r="U29"/>
  <c r="X29" s="1"/>
  <c r="W28"/>
  <c r="U28"/>
  <c r="X28" s="1"/>
  <c r="W27"/>
  <c r="U27"/>
  <c r="X27" s="1"/>
  <c r="W26"/>
  <c r="U26"/>
  <c r="X26" s="1"/>
  <c r="W25"/>
  <c r="U25"/>
  <c r="X25" s="1"/>
  <c r="W24"/>
  <c r="U24"/>
  <c r="X24" s="1"/>
  <c r="W23"/>
  <c r="U23"/>
  <c r="X23" s="1"/>
  <c r="W22"/>
  <c r="U22"/>
  <c r="X22" s="1"/>
  <c r="W21"/>
  <c r="U21"/>
  <c r="X21" s="1"/>
  <c r="W20"/>
  <c r="U20"/>
  <c r="X20" s="1"/>
  <c r="W19"/>
  <c r="U19"/>
  <c r="X19" s="1"/>
  <c r="W18"/>
  <c r="U18"/>
  <c r="X18" s="1"/>
  <c r="W17"/>
  <c r="U17"/>
  <c r="X17" s="1"/>
  <c r="W16"/>
  <c r="U16"/>
  <c r="X16" s="1"/>
  <c r="W15"/>
  <c r="U15"/>
  <c r="X15" s="1"/>
  <c r="W14"/>
  <c r="U14"/>
  <c r="X14" s="1"/>
  <c r="W13"/>
  <c r="U13"/>
  <c r="X13" s="1"/>
  <c r="W12"/>
  <c r="U12"/>
  <c r="X12" s="1"/>
  <c r="W11"/>
  <c r="U11"/>
  <c r="X11" s="1"/>
  <c r="W10"/>
  <c r="U10"/>
  <c r="X10" s="1"/>
  <c r="W9"/>
  <c r="U9"/>
  <c r="X9" s="1"/>
  <c r="W8"/>
  <c r="U8"/>
  <c r="X8" s="1"/>
  <c r="W7"/>
  <c r="U7"/>
  <c r="X7" s="1"/>
  <c r="W6"/>
  <c r="U6"/>
  <c r="X6" s="1"/>
  <c r="W5"/>
  <c r="U5"/>
  <c r="X5" s="1"/>
  <c r="W4"/>
  <c r="U4"/>
  <c r="X4" s="1"/>
  <c r="W3"/>
  <c r="U3"/>
  <c r="X3" s="1"/>
  <c r="M6"/>
  <c r="M8"/>
  <c r="M7"/>
  <c r="M5"/>
  <c r="M4"/>
  <c r="M3"/>
  <c r="M2"/>
  <c r="I6"/>
  <c r="I5"/>
  <c r="I4"/>
  <c r="I3"/>
  <c r="N8"/>
  <c r="N7"/>
  <c r="N6"/>
  <c r="N5"/>
  <c r="N4"/>
  <c r="N3"/>
  <c r="M10"/>
  <c r="C61"/>
  <c r="B61"/>
  <c r="C59"/>
  <c r="B59"/>
  <c r="C58"/>
  <c r="B58"/>
  <c r="C57"/>
  <c r="B57"/>
  <c r="C56"/>
  <c r="B56"/>
  <c r="C55"/>
  <c r="B55"/>
  <c r="C54"/>
  <c r="B54"/>
  <c r="C53"/>
  <c r="B53"/>
  <c r="B52"/>
  <c r="F5"/>
  <c r="F4"/>
  <c r="F3"/>
  <c r="F2"/>
  <c r="C52"/>
  <c r="H3"/>
  <c r="F8"/>
  <c r="G3"/>
  <c r="H4"/>
  <c r="H5"/>
  <c r="G4"/>
  <c r="G5"/>
  <c r="G6"/>
  <c r="G2"/>
  <c r="G8"/>
  <c r="H6"/>
  <c r="V3" l="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N2"/>
  <c r="N10" s="1"/>
</calcChain>
</file>

<file path=xl/sharedStrings.xml><?xml version="1.0" encoding="utf-8"?>
<sst xmlns="http://schemas.openxmlformats.org/spreadsheetml/2006/main" count="56" uniqueCount="42">
  <si>
    <t>Altura dossel</t>
  </si>
  <si>
    <t>Nº de folhas</t>
  </si>
  <si>
    <t>ROL</t>
  </si>
  <si>
    <t>TOTAL</t>
  </si>
  <si>
    <t>Fileira</t>
  </si>
  <si>
    <t>MÉDIA</t>
  </si>
  <si>
    <t>Nº MAX.</t>
  </si>
  <si>
    <t>Nº MIN.</t>
  </si>
  <si>
    <t>MEDIANA</t>
  </si>
  <si>
    <t>MODA</t>
  </si>
  <si>
    <t>VARIÂNCIA</t>
  </si>
  <si>
    <t>DESVIO PADRÃO</t>
  </si>
  <si>
    <t>Coeficiente de variáção</t>
  </si>
  <si>
    <t>Desvio Médio</t>
  </si>
  <si>
    <t>Altura dossel (m)</t>
  </si>
  <si>
    <t>Ponto médio</t>
  </si>
  <si>
    <t>f</t>
  </si>
  <si>
    <t>fr%</t>
  </si>
  <si>
    <t>fa</t>
  </si>
  <si>
    <t>fra%</t>
  </si>
  <si>
    <t>Intervalo</t>
  </si>
  <si>
    <t xml:space="preserve">f  </t>
  </si>
  <si>
    <t xml:space="preserve"> fa</t>
  </si>
  <si>
    <t xml:space="preserve"> fr%</t>
  </si>
  <si>
    <t>fra(%)</t>
  </si>
  <si>
    <t>Nº Classes -  Raiz Quadrada de 50 = 7</t>
  </si>
  <si>
    <t>i</t>
  </si>
  <si>
    <t>xi</t>
  </si>
  <si>
    <t>ei</t>
  </si>
  <si>
    <t>|ei|</t>
  </si>
  <si>
    <t>x²</t>
  </si>
  <si>
    <t>ei²</t>
  </si>
  <si>
    <t>Amplitude</t>
  </si>
  <si>
    <t>Erro padrão da média</t>
  </si>
  <si>
    <r>
      <t>1,52-0,86=0,66/7=</t>
    </r>
    <r>
      <rPr>
        <sz val="7.5"/>
        <color rgb="FFFF0000"/>
        <rFont val="Calibri"/>
        <family val="2"/>
        <scheme val="minor"/>
      </rPr>
      <t>0,0943</t>
    </r>
  </si>
  <si>
    <t>[0,8600;0,9543]</t>
  </si>
  <si>
    <t>]0,9543;1,0486]</t>
  </si>
  <si>
    <t>]1,0486;1,1429]</t>
  </si>
  <si>
    <t>]1,1429;1,2372]</t>
  </si>
  <si>
    <t>]1,2372;1,3315]</t>
  </si>
  <si>
    <t>]1,3315;1,4258]</t>
  </si>
  <si>
    <t>]1,4258;1,5201]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</si>
</sst>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Fill="1" applyBorder="1"/>
    <xf numFmtId="0" fontId="1" fillId="16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4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14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164" fontId="2" fillId="17" borderId="1" xfId="0" applyNumberFormat="1" applyFont="1" applyFill="1" applyBorder="1" applyAlignment="1">
      <alignment horizontal="center"/>
    </xf>
    <xf numFmtId="164" fontId="2" fillId="15" borderId="1" xfId="0" applyNumberFormat="1" applyFont="1" applyFill="1" applyBorder="1" applyAlignment="1">
      <alignment horizontal="center"/>
    </xf>
    <xf numFmtId="164" fontId="2" fillId="11" borderId="1" xfId="0" applyNumberFormat="1" applyFont="1" applyFill="1" applyBorder="1" applyAlignment="1">
      <alignment horizontal="center"/>
    </xf>
    <xf numFmtId="164" fontId="2" fillId="19" borderId="1" xfId="0" applyNumberFormat="1" applyFont="1" applyFill="1" applyBorder="1" applyAlignment="1">
      <alignment horizontal="center"/>
    </xf>
    <xf numFmtId="164" fontId="2" fillId="18" borderId="1" xfId="0" applyNumberFormat="1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1" fontId="2" fillId="13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2" fillId="1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CC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topLeftCell="A25" workbookViewId="0">
      <selection activeCell="Y8" sqref="Y8"/>
    </sheetView>
  </sheetViews>
  <sheetFormatPr defaultRowHeight="9"/>
  <cols>
    <col min="1" max="1" width="19.140625" style="3" customWidth="1"/>
    <col min="2" max="2" width="14.28515625" style="3" customWidth="1"/>
    <col min="3" max="3" width="14" style="3" customWidth="1"/>
    <col min="4" max="4" width="9.140625" style="3" customWidth="1"/>
    <col min="5" max="5" width="11.85546875" style="3" customWidth="1"/>
    <col min="6" max="6" width="4.5703125" style="3" customWidth="1"/>
    <col min="7" max="7" width="12.28515625" style="3" customWidth="1"/>
    <col min="8" max="8" width="8.140625" style="3" customWidth="1"/>
    <col min="9" max="9" width="7" style="3" customWidth="1"/>
    <col min="10" max="10" width="9.140625" style="3"/>
    <col min="11" max="11" width="14.28515625" style="3" customWidth="1"/>
    <col min="12" max="12" width="9.5703125" style="3" customWidth="1"/>
    <col min="13" max="13" width="5.7109375" style="3" customWidth="1"/>
    <col min="14" max="14" width="8" style="3" customWidth="1"/>
    <col min="15" max="16" width="6.7109375" style="3" customWidth="1"/>
    <col min="17" max="27" width="9.140625" style="3"/>
    <col min="28" max="28" width="14" style="3" customWidth="1"/>
    <col min="29" max="29" width="11.140625" style="3" customWidth="1"/>
    <col min="30" max="16384" width="9.140625" style="3"/>
  </cols>
  <sheetData>
    <row r="1" spans="1:31">
      <c r="A1" s="1" t="s">
        <v>4</v>
      </c>
      <c r="B1" s="2" t="s">
        <v>0</v>
      </c>
      <c r="C1" s="2" t="s">
        <v>1</v>
      </c>
      <c r="E1" s="4" t="s">
        <v>1</v>
      </c>
      <c r="F1" s="4" t="s">
        <v>21</v>
      </c>
      <c r="G1" s="4" t="s">
        <v>23</v>
      </c>
      <c r="H1" s="4" t="s">
        <v>22</v>
      </c>
      <c r="I1" s="4" t="s">
        <v>24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</row>
    <row r="2" spans="1:31">
      <c r="A2" s="5">
        <v>1</v>
      </c>
      <c r="B2" s="6">
        <v>1.1000000000000001</v>
      </c>
      <c r="C2" s="6">
        <v>6</v>
      </c>
      <c r="E2" s="7">
        <v>5</v>
      </c>
      <c r="F2" s="7">
        <f>COUNTIF(C2:C51,5)</f>
        <v>3</v>
      </c>
      <c r="G2" s="8">
        <f>F2/F8</f>
        <v>0.06</v>
      </c>
      <c r="H2" s="7">
        <v>3</v>
      </c>
      <c r="I2" s="8">
        <v>0.06</v>
      </c>
      <c r="K2" s="7" t="s">
        <v>35</v>
      </c>
      <c r="L2" s="7">
        <v>0.90720000000000001</v>
      </c>
      <c r="M2" s="7">
        <f>COUNTIF(B2:B51,"&lt;=0,95")</f>
        <v>1</v>
      </c>
      <c r="N2" s="8">
        <f t="shared" ref="N2:N8" si="0">M2/50</f>
        <v>0.02</v>
      </c>
      <c r="O2" s="7">
        <v>1</v>
      </c>
      <c r="P2" s="8">
        <v>0.02</v>
      </c>
      <c r="S2" s="4" t="s">
        <v>26</v>
      </c>
      <c r="T2" s="4" t="s">
        <v>27</v>
      </c>
      <c r="U2" s="4" t="s">
        <v>28</v>
      </c>
      <c r="V2" s="4" t="s">
        <v>29</v>
      </c>
      <c r="W2" s="4" t="s">
        <v>30</v>
      </c>
      <c r="X2" s="4" t="s">
        <v>31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</row>
    <row r="3" spans="1:31">
      <c r="A3" s="5">
        <v>2</v>
      </c>
      <c r="B3" s="6">
        <v>1.1399999999999999</v>
      </c>
      <c r="C3" s="6">
        <v>8</v>
      </c>
      <c r="E3" s="7">
        <v>6</v>
      </c>
      <c r="F3" s="7">
        <f>COUNTIF(C2:C51,6)</f>
        <v>17</v>
      </c>
      <c r="G3" s="8">
        <f>F3/F8</f>
        <v>0.34</v>
      </c>
      <c r="H3" s="7">
        <f>H2+F3</f>
        <v>20</v>
      </c>
      <c r="I3" s="8">
        <f>G3+I2</f>
        <v>0.4</v>
      </c>
      <c r="K3" s="7" t="s">
        <v>36</v>
      </c>
      <c r="L3" s="7">
        <v>1.0015000000000001</v>
      </c>
      <c r="M3" s="7">
        <f>COUNTIFS(B2:B51,"&gt;0,95",B2:B51,"&lt;=1,04")</f>
        <v>6</v>
      </c>
      <c r="N3" s="8">
        <f t="shared" si="0"/>
        <v>0.12</v>
      </c>
      <c r="O3" s="7">
        <v>7</v>
      </c>
      <c r="P3" s="8">
        <v>0.14000000000000001</v>
      </c>
      <c r="S3" s="7">
        <v>1</v>
      </c>
      <c r="T3" s="7">
        <v>6</v>
      </c>
      <c r="U3" s="7">
        <f>T3-6.78</f>
        <v>-0.78000000000000025</v>
      </c>
      <c r="V3" s="7">
        <f>IMABS(U3)</f>
        <v>0.78000000000000025</v>
      </c>
      <c r="W3" s="7">
        <f>T3^2</f>
        <v>36</v>
      </c>
      <c r="X3" s="7">
        <f>U3^2</f>
        <v>0.60840000000000038</v>
      </c>
      <c r="Z3" s="7">
        <v>1</v>
      </c>
      <c r="AA3" s="7">
        <v>1.1000000000000001</v>
      </c>
      <c r="AB3" s="7">
        <f>AA3-1.247</f>
        <v>-0.14700000000000002</v>
      </c>
      <c r="AC3" s="7">
        <f>IMABS(AB3)</f>
        <v>0.14700000000000002</v>
      </c>
      <c r="AD3" s="7">
        <f>AA3^2</f>
        <v>1.2100000000000002</v>
      </c>
      <c r="AE3" s="7">
        <f>AB3^2</f>
        <v>2.1609000000000007E-2</v>
      </c>
    </row>
    <row r="4" spans="1:31">
      <c r="A4" s="5">
        <v>3</v>
      </c>
      <c r="B4" s="6">
        <v>1.22</v>
      </c>
      <c r="C4" s="6">
        <v>7</v>
      </c>
      <c r="E4" s="7">
        <v>7</v>
      </c>
      <c r="F4" s="7">
        <f>COUNTIF(C2:C51,7)</f>
        <v>19</v>
      </c>
      <c r="G4" s="8">
        <f>F4/F8</f>
        <v>0.38</v>
      </c>
      <c r="H4" s="7">
        <f>H3+F4</f>
        <v>39</v>
      </c>
      <c r="I4" s="8">
        <f>I3+G4</f>
        <v>0.78</v>
      </c>
      <c r="K4" s="7" t="s">
        <v>37</v>
      </c>
      <c r="L4" s="7">
        <v>1.0958000000000001</v>
      </c>
      <c r="M4" s="7">
        <f>COUNTIFS(B2:B51,"&gt;1,04",B2:B51,"&lt;=1,14")</f>
        <v>3</v>
      </c>
      <c r="N4" s="8">
        <f t="shared" si="0"/>
        <v>0.06</v>
      </c>
      <c r="O4" s="7">
        <v>10</v>
      </c>
      <c r="P4" s="8">
        <v>0.2</v>
      </c>
      <c r="S4" s="7">
        <v>2</v>
      </c>
      <c r="T4" s="7">
        <v>8</v>
      </c>
      <c r="U4" s="7">
        <f t="shared" ref="U4:V19" si="1">T4-6.78</f>
        <v>1.2199999999999998</v>
      </c>
      <c r="V4" s="7">
        <f t="shared" ref="V4:V52" si="2">IMABS(U4)</f>
        <v>1.2199999999999998</v>
      </c>
      <c r="W4" s="7">
        <f t="shared" ref="W4:X52" si="3">T4^2</f>
        <v>64</v>
      </c>
      <c r="X4" s="7">
        <f t="shared" si="3"/>
        <v>1.4883999999999995</v>
      </c>
      <c r="Z4" s="7">
        <v>2</v>
      </c>
      <c r="AA4" s="7">
        <v>1.1399999999999999</v>
      </c>
      <c r="AB4" s="7">
        <f t="shared" ref="AB4:AB52" si="4">AA4-1.247</f>
        <v>-0.10700000000000021</v>
      </c>
      <c r="AC4" s="7">
        <f>IMABS(AB4)</f>
        <v>0.10700000000000021</v>
      </c>
      <c r="AD4" s="7">
        <f t="shared" ref="AD4:AD52" si="5">AA4^2</f>
        <v>1.2995999999999999</v>
      </c>
      <c r="AE4" s="7">
        <f t="shared" ref="AE4:AE52" si="6">AB4^2</f>
        <v>1.1449000000000044E-2</v>
      </c>
    </row>
    <row r="5" spans="1:31">
      <c r="A5" s="5">
        <v>4</v>
      </c>
      <c r="B5" s="6">
        <v>1.26</v>
      </c>
      <c r="C5" s="6">
        <v>6</v>
      </c>
      <c r="E5" s="7">
        <v>8</v>
      </c>
      <c r="F5" s="7">
        <f>COUNTIF(C2:C51,8)</f>
        <v>10</v>
      </c>
      <c r="G5" s="8">
        <f>F5/F8</f>
        <v>0.2</v>
      </c>
      <c r="H5" s="7">
        <f>H4+F5</f>
        <v>49</v>
      </c>
      <c r="I5" s="8">
        <f>I4+G5</f>
        <v>0.98</v>
      </c>
      <c r="K5" s="7" t="s">
        <v>38</v>
      </c>
      <c r="L5" s="7">
        <v>1.1900999999999999</v>
      </c>
      <c r="M5" s="7">
        <f>COUNTIFS(B2:B51,"&gt;1,14",B2:B51,"&lt;=1,23")</f>
        <v>8</v>
      </c>
      <c r="N5" s="8">
        <f t="shared" si="0"/>
        <v>0.16</v>
      </c>
      <c r="O5" s="7">
        <v>18</v>
      </c>
      <c r="P5" s="8">
        <v>0.36</v>
      </c>
      <c r="S5" s="7">
        <v>3</v>
      </c>
      <c r="T5" s="7">
        <v>7</v>
      </c>
      <c r="U5" s="7">
        <f t="shared" si="1"/>
        <v>0.21999999999999975</v>
      </c>
      <c r="V5" s="7">
        <f t="shared" si="2"/>
        <v>0.21999999999999975</v>
      </c>
      <c r="W5" s="7">
        <f t="shared" si="3"/>
        <v>49</v>
      </c>
      <c r="X5" s="7">
        <f t="shared" si="3"/>
        <v>4.8399999999999888E-2</v>
      </c>
      <c r="Z5" s="7">
        <v>3</v>
      </c>
      <c r="AA5" s="7">
        <v>1.22</v>
      </c>
      <c r="AB5" s="7">
        <f t="shared" si="4"/>
        <v>-2.7000000000000135E-2</v>
      </c>
      <c r="AC5" s="7">
        <f t="shared" ref="AC4:AC52" si="7">IMABS(AB5)</f>
        <v>2.7000000000000135E-2</v>
      </c>
      <c r="AD5" s="7">
        <f t="shared" si="5"/>
        <v>1.4883999999999999</v>
      </c>
      <c r="AE5" s="7">
        <f t="shared" si="6"/>
        <v>7.2900000000000731E-4</v>
      </c>
    </row>
    <row r="6" spans="1:31">
      <c r="A6" s="5">
        <v>5</v>
      </c>
      <c r="B6" s="6">
        <v>1.35</v>
      </c>
      <c r="C6" s="6">
        <v>5</v>
      </c>
      <c r="E6" s="7">
        <v>9</v>
      </c>
      <c r="F6" s="7">
        <v>1</v>
      </c>
      <c r="G6" s="8">
        <f>F6/F8</f>
        <v>0.02</v>
      </c>
      <c r="H6" s="7">
        <f>H5+F6</f>
        <v>50</v>
      </c>
      <c r="I6" s="8">
        <f>I5+G6</f>
        <v>1</v>
      </c>
      <c r="K6" s="7" t="s">
        <v>39</v>
      </c>
      <c r="L6" s="7">
        <v>1.2844</v>
      </c>
      <c r="M6" s="7">
        <f>COUNTIFS(B2:B51,"&gt;1,23",B2:B51,"&lt;=1,33")</f>
        <v>19</v>
      </c>
      <c r="N6" s="8">
        <f t="shared" si="0"/>
        <v>0.38</v>
      </c>
      <c r="O6" s="7">
        <v>37</v>
      </c>
      <c r="P6" s="8">
        <v>0.64</v>
      </c>
      <c r="S6" s="7">
        <v>4</v>
      </c>
      <c r="T6" s="7">
        <v>6</v>
      </c>
      <c r="U6" s="7">
        <f t="shared" si="1"/>
        <v>-0.78000000000000025</v>
      </c>
      <c r="V6" s="7">
        <f t="shared" si="2"/>
        <v>0.78000000000000025</v>
      </c>
      <c r="W6" s="7">
        <f t="shared" si="3"/>
        <v>36</v>
      </c>
      <c r="X6" s="7">
        <f t="shared" si="3"/>
        <v>0.60840000000000038</v>
      </c>
      <c r="Z6" s="7">
        <v>4</v>
      </c>
      <c r="AA6" s="7">
        <v>1.26</v>
      </c>
      <c r="AB6" s="7">
        <f t="shared" si="4"/>
        <v>1.2999999999999901E-2</v>
      </c>
      <c r="AC6" s="7">
        <f t="shared" si="7"/>
        <v>1.2999999999999901E-2</v>
      </c>
      <c r="AD6" s="7">
        <f t="shared" si="5"/>
        <v>1.5876000000000001</v>
      </c>
      <c r="AE6" s="7">
        <f t="shared" si="6"/>
        <v>1.6899999999999741E-4</v>
      </c>
    </row>
    <row r="7" spans="1:31">
      <c r="A7" s="5">
        <v>6</v>
      </c>
      <c r="B7" s="6">
        <v>1.27</v>
      </c>
      <c r="C7" s="6">
        <v>5</v>
      </c>
      <c r="E7" s="9"/>
      <c r="F7" s="9"/>
      <c r="G7" s="9"/>
      <c r="H7" s="9"/>
      <c r="I7" s="9"/>
      <c r="K7" s="7" t="s">
        <v>40</v>
      </c>
      <c r="L7" s="7">
        <v>1.3787</v>
      </c>
      <c r="M7" s="7">
        <f>COUNTIFS(B2:B51,"&gt;1,33",B2:B51,"&lt;=1,42")</f>
        <v>9</v>
      </c>
      <c r="N7" s="8">
        <f t="shared" si="0"/>
        <v>0.18</v>
      </c>
      <c r="O7" s="7">
        <v>46</v>
      </c>
      <c r="P7" s="8">
        <v>0.82</v>
      </c>
      <c r="S7" s="7">
        <v>5</v>
      </c>
      <c r="T7" s="7">
        <v>5</v>
      </c>
      <c r="U7" s="7">
        <f t="shared" si="1"/>
        <v>-1.7800000000000002</v>
      </c>
      <c r="V7" s="7">
        <f t="shared" si="2"/>
        <v>1.7800000000000002</v>
      </c>
      <c r="W7" s="7">
        <f t="shared" si="3"/>
        <v>25</v>
      </c>
      <c r="X7" s="7">
        <f t="shared" si="3"/>
        <v>3.168400000000001</v>
      </c>
      <c r="Z7" s="7">
        <v>5</v>
      </c>
      <c r="AA7" s="7">
        <v>1.35</v>
      </c>
      <c r="AB7" s="7">
        <f t="shared" si="4"/>
        <v>0.10299999999999998</v>
      </c>
      <c r="AC7" s="7">
        <f t="shared" si="7"/>
        <v>0.10299999999999998</v>
      </c>
      <c r="AD7" s="7">
        <f t="shared" si="5"/>
        <v>1.8225000000000002</v>
      </c>
      <c r="AE7" s="7">
        <f t="shared" si="6"/>
        <v>1.0608999999999995E-2</v>
      </c>
    </row>
    <row r="8" spans="1:31">
      <c r="A8" s="5">
        <v>7</v>
      </c>
      <c r="B8" s="6">
        <v>1.29</v>
      </c>
      <c r="C8" s="6">
        <v>7</v>
      </c>
      <c r="E8" s="10" t="s">
        <v>3</v>
      </c>
      <c r="F8" s="7">
        <f>SUM(F2:F6)</f>
        <v>50</v>
      </c>
      <c r="G8" s="11">
        <f>SUM(G2:G6)</f>
        <v>1</v>
      </c>
      <c r="H8" s="12"/>
      <c r="I8" s="12"/>
      <c r="K8" s="7" t="s">
        <v>41</v>
      </c>
      <c r="L8" s="7">
        <v>1.4730000000000001</v>
      </c>
      <c r="M8" s="7">
        <f>COUNTIFS(B2:B51,"&gt;1,42",B2:B51,"&lt;=1,52")</f>
        <v>4</v>
      </c>
      <c r="N8" s="8">
        <f t="shared" si="0"/>
        <v>0.08</v>
      </c>
      <c r="O8" s="7">
        <v>50</v>
      </c>
      <c r="P8" s="8">
        <v>1</v>
      </c>
      <c r="S8" s="7">
        <v>6</v>
      </c>
      <c r="T8" s="7">
        <v>5</v>
      </c>
      <c r="U8" s="7">
        <f t="shared" si="1"/>
        <v>-1.7800000000000002</v>
      </c>
      <c r="V8" s="7">
        <f t="shared" si="2"/>
        <v>1.7800000000000002</v>
      </c>
      <c r="W8" s="7">
        <f t="shared" si="3"/>
        <v>25</v>
      </c>
      <c r="X8" s="7">
        <f t="shared" si="3"/>
        <v>3.168400000000001</v>
      </c>
      <c r="Z8" s="7">
        <v>6</v>
      </c>
      <c r="AA8" s="7">
        <v>1.27</v>
      </c>
      <c r="AB8" s="7">
        <f t="shared" si="4"/>
        <v>2.2999999999999909E-2</v>
      </c>
      <c r="AC8" s="7">
        <f t="shared" si="7"/>
        <v>2.2999999999999909E-2</v>
      </c>
      <c r="AD8" s="7">
        <f t="shared" si="5"/>
        <v>1.6129</v>
      </c>
      <c r="AE8" s="7">
        <f t="shared" si="6"/>
        <v>5.2899999999999584E-4</v>
      </c>
    </row>
    <row r="9" spans="1:31">
      <c r="A9" s="5">
        <v>8</v>
      </c>
      <c r="B9" s="6">
        <v>1.3</v>
      </c>
      <c r="C9" s="6">
        <v>7</v>
      </c>
      <c r="K9" s="9"/>
      <c r="L9" s="9"/>
      <c r="M9" s="9"/>
      <c r="N9" s="29"/>
      <c r="O9" s="9"/>
      <c r="P9" s="9"/>
      <c r="S9" s="7">
        <v>7</v>
      </c>
      <c r="T9" s="7">
        <v>7</v>
      </c>
      <c r="U9" s="7">
        <f t="shared" si="1"/>
        <v>0.21999999999999975</v>
      </c>
      <c r="V9" s="7">
        <f t="shared" si="2"/>
        <v>0.21999999999999975</v>
      </c>
      <c r="W9" s="7">
        <f t="shared" si="3"/>
        <v>49</v>
      </c>
      <c r="X9" s="7">
        <f t="shared" si="3"/>
        <v>4.8399999999999888E-2</v>
      </c>
      <c r="Z9" s="7">
        <v>7</v>
      </c>
      <c r="AA9" s="7">
        <v>1.29</v>
      </c>
      <c r="AB9" s="7">
        <f t="shared" si="4"/>
        <v>4.2999999999999927E-2</v>
      </c>
      <c r="AC9" s="7">
        <f t="shared" si="7"/>
        <v>4.2999999999999927E-2</v>
      </c>
      <c r="AD9" s="7">
        <f t="shared" si="5"/>
        <v>1.6641000000000001</v>
      </c>
      <c r="AE9" s="7">
        <f t="shared" si="6"/>
        <v>1.8489999999999937E-3</v>
      </c>
    </row>
    <row r="10" spans="1:31">
      <c r="A10" s="5">
        <v>9</v>
      </c>
      <c r="B10" s="6">
        <v>1.36</v>
      </c>
      <c r="C10" s="6">
        <v>6</v>
      </c>
      <c r="E10" s="13" t="s">
        <v>2</v>
      </c>
      <c r="G10" s="13" t="s">
        <v>2</v>
      </c>
      <c r="K10" s="10" t="s">
        <v>3</v>
      </c>
      <c r="L10" s="9"/>
      <c r="M10" s="7">
        <f>SUM(M2:M8)</f>
        <v>50</v>
      </c>
      <c r="N10" s="8">
        <f>SUM(N2:N8)</f>
        <v>0.99999999999999989</v>
      </c>
      <c r="O10" s="9"/>
      <c r="P10" s="9"/>
      <c r="S10" s="7">
        <v>8</v>
      </c>
      <c r="T10" s="7">
        <v>7</v>
      </c>
      <c r="U10" s="7">
        <f t="shared" si="1"/>
        <v>0.21999999999999975</v>
      </c>
      <c r="V10" s="7">
        <f t="shared" si="2"/>
        <v>0.21999999999999975</v>
      </c>
      <c r="W10" s="7">
        <f t="shared" si="3"/>
        <v>49</v>
      </c>
      <c r="X10" s="7">
        <f t="shared" si="3"/>
        <v>4.8399999999999888E-2</v>
      </c>
      <c r="Z10" s="7">
        <v>8</v>
      </c>
      <c r="AA10" s="7">
        <v>1.3</v>
      </c>
      <c r="AB10" s="7">
        <f t="shared" si="4"/>
        <v>5.2999999999999936E-2</v>
      </c>
      <c r="AC10" s="7">
        <f t="shared" si="7"/>
        <v>5.2999999999999936E-2</v>
      </c>
      <c r="AD10" s="7">
        <f t="shared" si="5"/>
        <v>1.6900000000000002</v>
      </c>
      <c r="AE10" s="7">
        <f t="shared" si="6"/>
        <v>2.8089999999999934E-3</v>
      </c>
    </row>
    <row r="11" spans="1:31">
      <c r="A11" s="5">
        <v>10</v>
      </c>
      <c r="B11" s="6">
        <v>1.29</v>
      </c>
      <c r="C11" s="6">
        <v>6</v>
      </c>
      <c r="E11" s="2" t="s">
        <v>0</v>
      </c>
      <c r="G11" s="2" t="s">
        <v>1</v>
      </c>
      <c r="S11" s="7">
        <v>9</v>
      </c>
      <c r="T11" s="7">
        <v>6</v>
      </c>
      <c r="U11" s="7">
        <f t="shared" si="1"/>
        <v>-0.78000000000000025</v>
      </c>
      <c r="V11" s="7">
        <f t="shared" si="2"/>
        <v>0.78000000000000025</v>
      </c>
      <c r="W11" s="7">
        <f t="shared" si="3"/>
        <v>36</v>
      </c>
      <c r="X11" s="7">
        <f t="shared" si="3"/>
        <v>0.60840000000000038</v>
      </c>
      <c r="Z11" s="7">
        <v>9</v>
      </c>
      <c r="AA11" s="7">
        <v>1.36</v>
      </c>
      <c r="AB11" s="7">
        <f t="shared" si="4"/>
        <v>0.11299999999999999</v>
      </c>
      <c r="AC11" s="7">
        <f t="shared" si="7"/>
        <v>0.11299999999999999</v>
      </c>
      <c r="AD11" s="7">
        <f t="shared" si="5"/>
        <v>1.8496000000000004</v>
      </c>
      <c r="AE11" s="7">
        <f t="shared" si="6"/>
        <v>1.2768999999999997E-2</v>
      </c>
    </row>
    <row r="12" spans="1:31">
      <c r="A12" s="5">
        <v>11</v>
      </c>
      <c r="B12" s="6">
        <v>1.48</v>
      </c>
      <c r="C12" s="6">
        <v>7</v>
      </c>
      <c r="E12" s="6">
        <v>0.86</v>
      </c>
      <c r="G12" s="6">
        <v>5</v>
      </c>
      <c r="K12" s="14" t="s">
        <v>25</v>
      </c>
      <c r="L12" s="14"/>
      <c r="M12" s="14"/>
      <c r="N12" s="14"/>
      <c r="S12" s="7">
        <v>10</v>
      </c>
      <c r="T12" s="7">
        <v>6</v>
      </c>
      <c r="U12" s="7">
        <f t="shared" si="1"/>
        <v>-0.78000000000000025</v>
      </c>
      <c r="V12" s="7">
        <f t="shared" si="2"/>
        <v>0.78000000000000025</v>
      </c>
      <c r="W12" s="7">
        <f t="shared" si="3"/>
        <v>36</v>
      </c>
      <c r="X12" s="7">
        <f t="shared" si="3"/>
        <v>0.60840000000000038</v>
      </c>
      <c r="Z12" s="7">
        <v>10</v>
      </c>
      <c r="AA12" s="7">
        <v>1.29</v>
      </c>
      <c r="AB12" s="7">
        <f t="shared" si="4"/>
        <v>4.2999999999999927E-2</v>
      </c>
      <c r="AC12" s="7">
        <f t="shared" si="7"/>
        <v>4.2999999999999927E-2</v>
      </c>
      <c r="AD12" s="7">
        <f t="shared" si="5"/>
        <v>1.6641000000000001</v>
      </c>
      <c r="AE12" s="7">
        <f t="shared" si="6"/>
        <v>1.8489999999999937E-3</v>
      </c>
    </row>
    <row r="13" spans="1:31">
      <c r="A13" s="5">
        <v>12</v>
      </c>
      <c r="B13" s="6">
        <v>1.03</v>
      </c>
      <c r="C13" s="6">
        <v>6</v>
      </c>
      <c r="E13" s="6">
        <v>0.96</v>
      </c>
      <c r="G13" s="6">
        <v>5</v>
      </c>
      <c r="H13" s="15"/>
      <c r="I13" s="15"/>
      <c r="K13" s="14"/>
      <c r="L13" s="14"/>
      <c r="M13" s="14"/>
      <c r="N13" s="14"/>
      <c r="S13" s="7">
        <v>11</v>
      </c>
      <c r="T13" s="7">
        <v>7</v>
      </c>
      <c r="U13" s="7">
        <f t="shared" si="1"/>
        <v>0.21999999999999975</v>
      </c>
      <c r="V13" s="7">
        <f t="shared" si="2"/>
        <v>0.21999999999999975</v>
      </c>
      <c r="W13" s="7">
        <f t="shared" si="3"/>
        <v>49</v>
      </c>
      <c r="X13" s="7">
        <f t="shared" si="3"/>
        <v>4.8399999999999888E-2</v>
      </c>
      <c r="Z13" s="7">
        <v>11</v>
      </c>
      <c r="AA13" s="7">
        <v>1.48</v>
      </c>
      <c r="AB13" s="7">
        <f t="shared" si="4"/>
        <v>0.23299999999999987</v>
      </c>
      <c r="AC13" s="7">
        <f t="shared" si="7"/>
        <v>0.23299999999999987</v>
      </c>
      <c r="AD13" s="7">
        <f t="shared" si="5"/>
        <v>2.1903999999999999</v>
      </c>
      <c r="AE13" s="7">
        <f t="shared" si="6"/>
        <v>5.4288999999999941E-2</v>
      </c>
    </row>
    <row r="14" spans="1:31">
      <c r="A14" s="5">
        <v>13</v>
      </c>
      <c r="B14" s="6">
        <v>1.28</v>
      </c>
      <c r="C14" s="6">
        <v>8</v>
      </c>
      <c r="E14" s="6">
        <v>0.98</v>
      </c>
      <c r="G14" s="6">
        <v>5</v>
      </c>
      <c r="H14" s="15"/>
      <c r="I14" s="15"/>
      <c r="K14" s="14" t="s">
        <v>20</v>
      </c>
      <c r="L14" s="14"/>
      <c r="M14" s="14"/>
      <c r="N14" s="14"/>
      <c r="S14" s="7">
        <v>12</v>
      </c>
      <c r="T14" s="7">
        <v>6</v>
      </c>
      <c r="U14" s="7">
        <f t="shared" si="1"/>
        <v>-0.78000000000000025</v>
      </c>
      <c r="V14" s="7">
        <f t="shared" si="2"/>
        <v>0.78000000000000025</v>
      </c>
      <c r="W14" s="7">
        <f t="shared" si="3"/>
        <v>36</v>
      </c>
      <c r="X14" s="7">
        <f t="shared" si="3"/>
        <v>0.60840000000000038</v>
      </c>
      <c r="Z14" s="7">
        <v>12</v>
      </c>
      <c r="AA14" s="7">
        <v>1.03</v>
      </c>
      <c r="AB14" s="7">
        <f t="shared" si="4"/>
        <v>-0.21700000000000008</v>
      </c>
      <c r="AC14" s="7">
        <f t="shared" si="7"/>
        <v>0.21700000000000008</v>
      </c>
      <c r="AD14" s="7">
        <f t="shared" si="5"/>
        <v>1.0609</v>
      </c>
      <c r="AE14" s="7">
        <f t="shared" si="6"/>
        <v>4.7089000000000034E-2</v>
      </c>
    </row>
    <row r="15" spans="1:31">
      <c r="A15" s="5">
        <v>14</v>
      </c>
      <c r="B15" s="6">
        <v>1.1599999999999999</v>
      </c>
      <c r="C15" s="6">
        <v>7</v>
      </c>
      <c r="E15" s="6">
        <v>1.02</v>
      </c>
      <c r="G15" s="6">
        <v>6</v>
      </c>
      <c r="H15" s="15"/>
      <c r="I15" s="15"/>
      <c r="K15" s="14" t="s">
        <v>34</v>
      </c>
      <c r="L15" s="14"/>
      <c r="M15" s="14"/>
      <c r="N15" s="14"/>
      <c r="S15" s="7">
        <v>13</v>
      </c>
      <c r="T15" s="7">
        <v>8</v>
      </c>
      <c r="U15" s="7">
        <f t="shared" si="1"/>
        <v>1.2199999999999998</v>
      </c>
      <c r="V15" s="7">
        <f t="shared" si="2"/>
        <v>1.2199999999999998</v>
      </c>
      <c r="W15" s="7">
        <f t="shared" si="3"/>
        <v>64</v>
      </c>
      <c r="X15" s="7">
        <f t="shared" si="3"/>
        <v>1.4883999999999995</v>
      </c>
      <c r="Z15" s="7">
        <v>13</v>
      </c>
      <c r="AA15" s="7">
        <v>1.28</v>
      </c>
      <c r="AB15" s="7">
        <f t="shared" si="4"/>
        <v>3.2999999999999918E-2</v>
      </c>
      <c r="AC15" s="7">
        <f t="shared" si="7"/>
        <v>3.2999999999999918E-2</v>
      </c>
      <c r="AD15" s="7">
        <f t="shared" si="5"/>
        <v>1.6384000000000001</v>
      </c>
      <c r="AE15" s="7">
        <f t="shared" si="6"/>
        <v>1.0889999999999947E-3</v>
      </c>
    </row>
    <row r="16" spans="1:31">
      <c r="A16" s="5">
        <v>15</v>
      </c>
      <c r="B16" s="6">
        <v>1.05</v>
      </c>
      <c r="C16" s="6">
        <v>7</v>
      </c>
      <c r="E16" s="6">
        <v>1.02</v>
      </c>
      <c r="G16" s="6">
        <v>6</v>
      </c>
      <c r="S16" s="7">
        <v>14</v>
      </c>
      <c r="T16" s="7">
        <v>7</v>
      </c>
      <c r="U16" s="7">
        <f t="shared" si="1"/>
        <v>0.21999999999999975</v>
      </c>
      <c r="V16" s="7">
        <f t="shared" si="2"/>
        <v>0.21999999999999975</v>
      </c>
      <c r="W16" s="7">
        <f t="shared" si="3"/>
        <v>49</v>
      </c>
      <c r="X16" s="7">
        <f t="shared" si="3"/>
        <v>4.8399999999999888E-2</v>
      </c>
      <c r="Z16" s="7">
        <v>14</v>
      </c>
      <c r="AA16" s="7">
        <v>1.1599999999999999</v>
      </c>
      <c r="AB16" s="7">
        <f t="shared" si="4"/>
        <v>-8.7000000000000188E-2</v>
      </c>
      <c r="AC16" s="7">
        <f t="shared" si="7"/>
        <v>8.7000000000000188E-2</v>
      </c>
      <c r="AD16" s="7">
        <f t="shared" si="5"/>
        <v>1.3455999999999999</v>
      </c>
      <c r="AE16" s="7">
        <f t="shared" si="6"/>
        <v>7.5690000000000332E-3</v>
      </c>
    </row>
    <row r="17" spans="1:31">
      <c r="A17" s="5">
        <v>16</v>
      </c>
      <c r="B17" s="6">
        <v>1.27</v>
      </c>
      <c r="C17" s="6">
        <v>6</v>
      </c>
      <c r="E17" s="6">
        <v>1.03</v>
      </c>
      <c r="G17" s="6">
        <v>6</v>
      </c>
      <c r="S17" s="7">
        <v>15</v>
      </c>
      <c r="T17" s="7">
        <v>7</v>
      </c>
      <c r="U17" s="7">
        <f t="shared" si="1"/>
        <v>0.21999999999999975</v>
      </c>
      <c r="V17" s="7">
        <f t="shared" si="2"/>
        <v>0.21999999999999975</v>
      </c>
      <c r="W17" s="7">
        <f t="shared" si="3"/>
        <v>49</v>
      </c>
      <c r="X17" s="7">
        <f t="shared" si="3"/>
        <v>4.8399999999999888E-2</v>
      </c>
      <c r="Z17" s="7">
        <v>15</v>
      </c>
      <c r="AA17" s="7">
        <v>1.05</v>
      </c>
      <c r="AB17" s="7">
        <f t="shared" si="4"/>
        <v>-0.19700000000000006</v>
      </c>
      <c r="AC17" s="7">
        <f t="shared" si="7"/>
        <v>0.19700000000000006</v>
      </c>
      <c r="AD17" s="7">
        <f t="shared" si="5"/>
        <v>1.1025</v>
      </c>
      <c r="AE17" s="7">
        <f t="shared" si="6"/>
        <v>3.8809000000000024E-2</v>
      </c>
    </row>
    <row r="18" spans="1:31">
      <c r="A18" s="5">
        <v>17</v>
      </c>
      <c r="B18" s="6">
        <v>1.32</v>
      </c>
      <c r="C18" s="6">
        <v>8</v>
      </c>
      <c r="E18" s="6">
        <v>1.04</v>
      </c>
      <c r="G18" s="6">
        <v>6</v>
      </c>
      <c r="S18" s="7">
        <v>16</v>
      </c>
      <c r="T18" s="7">
        <v>6</v>
      </c>
      <c r="U18" s="7">
        <f t="shared" si="1"/>
        <v>-0.78000000000000025</v>
      </c>
      <c r="V18" s="7">
        <f t="shared" si="2"/>
        <v>0.78000000000000025</v>
      </c>
      <c r="W18" s="7">
        <f t="shared" si="3"/>
        <v>36</v>
      </c>
      <c r="X18" s="7">
        <f t="shared" si="3"/>
        <v>0.60840000000000038</v>
      </c>
      <c r="Z18" s="7">
        <v>16</v>
      </c>
      <c r="AA18" s="7">
        <v>1.27</v>
      </c>
      <c r="AB18" s="7">
        <f t="shared" si="4"/>
        <v>2.2999999999999909E-2</v>
      </c>
      <c r="AC18" s="7">
        <f t="shared" si="7"/>
        <v>2.2999999999999909E-2</v>
      </c>
      <c r="AD18" s="7">
        <f t="shared" si="5"/>
        <v>1.6129</v>
      </c>
      <c r="AE18" s="7">
        <f t="shared" si="6"/>
        <v>5.2899999999999584E-4</v>
      </c>
    </row>
    <row r="19" spans="1:31">
      <c r="A19" s="5">
        <v>18</v>
      </c>
      <c r="B19" s="6">
        <v>1.23</v>
      </c>
      <c r="C19" s="6">
        <v>5</v>
      </c>
      <c r="E19" s="6">
        <v>1.05</v>
      </c>
      <c r="G19" s="6">
        <v>6</v>
      </c>
      <c r="S19" s="7">
        <v>17</v>
      </c>
      <c r="T19" s="7">
        <v>8</v>
      </c>
      <c r="U19" s="7">
        <f t="shared" si="1"/>
        <v>1.2199999999999998</v>
      </c>
      <c r="V19" s="7">
        <f t="shared" si="2"/>
        <v>1.2199999999999998</v>
      </c>
      <c r="W19" s="7">
        <f t="shared" si="3"/>
        <v>64</v>
      </c>
      <c r="X19" s="7">
        <f t="shared" si="3"/>
        <v>1.4883999999999995</v>
      </c>
      <c r="Z19" s="7">
        <v>17</v>
      </c>
      <c r="AA19" s="7">
        <v>1.32</v>
      </c>
      <c r="AB19" s="7">
        <f t="shared" si="4"/>
        <v>7.2999999999999954E-2</v>
      </c>
      <c r="AC19" s="7">
        <f t="shared" si="7"/>
        <v>7.2999999999999954E-2</v>
      </c>
      <c r="AD19" s="7">
        <f t="shared" si="5"/>
        <v>1.7424000000000002</v>
      </c>
      <c r="AE19" s="7">
        <f t="shared" si="6"/>
        <v>5.3289999999999935E-3</v>
      </c>
    </row>
    <row r="20" spans="1:31">
      <c r="A20" s="5">
        <v>19</v>
      </c>
      <c r="B20" s="6">
        <v>1.29</v>
      </c>
      <c r="C20" s="6">
        <v>7</v>
      </c>
      <c r="E20" s="6">
        <v>1.1000000000000001</v>
      </c>
      <c r="G20" s="6">
        <v>6</v>
      </c>
      <c r="S20" s="7">
        <v>18</v>
      </c>
      <c r="T20" s="7">
        <v>5</v>
      </c>
      <c r="U20" s="7">
        <f t="shared" ref="U20:V35" si="8">T20-6.78</f>
        <v>-1.7800000000000002</v>
      </c>
      <c r="V20" s="7">
        <f t="shared" si="2"/>
        <v>1.7800000000000002</v>
      </c>
      <c r="W20" s="7">
        <f t="shared" si="3"/>
        <v>25</v>
      </c>
      <c r="X20" s="7">
        <f t="shared" si="3"/>
        <v>3.168400000000001</v>
      </c>
      <c r="Z20" s="7">
        <v>18</v>
      </c>
      <c r="AA20" s="7">
        <v>1.23</v>
      </c>
      <c r="AB20" s="7">
        <f t="shared" si="4"/>
        <v>-1.7000000000000126E-2</v>
      </c>
      <c r="AC20" s="7">
        <f t="shared" si="7"/>
        <v>1.7000000000000126E-2</v>
      </c>
      <c r="AD20" s="7">
        <f t="shared" si="5"/>
        <v>1.5128999999999999</v>
      </c>
      <c r="AE20" s="7">
        <f t="shared" si="6"/>
        <v>2.8900000000000431E-4</v>
      </c>
    </row>
    <row r="21" spans="1:31">
      <c r="A21" s="5">
        <v>20</v>
      </c>
      <c r="B21" s="6">
        <v>1.25</v>
      </c>
      <c r="C21" s="6">
        <v>6</v>
      </c>
      <c r="E21" s="6">
        <v>1.1399999999999999</v>
      </c>
      <c r="G21" s="6">
        <v>6</v>
      </c>
      <c r="S21" s="7">
        <v>19</v>
      </c>
      <c r="T21" s="7">
        <v>7</v>
      </c>
      <c r="U21" s="7">
        <f t="shared" si="8"/>
        <v>0.21999999999999975</v>
      </c>
      <c r="V21" s="7">
        <f t="shared" si="2"/>
        <v>0.21999999999999975</v>
      </c>
      <c r="W21" s="7">
        <f t="shared" si="3"/>
        <v>49</v>
      </c>
      <c r="X21" s="7">
        <f t="shared" si="3"/>
        <v>4.8399999999999888E-2</v>
      </c>
      <c r="Z21" s="7">
        <v>19</v>
      </c>
      <c r="AA21" s="7">
        <v>1.29</v>
      </c>
      <c r="AB21" s="7">
        <f t="shared" si="4"/>
        <v>4.2999999999999927E-2</v>
      </c>
      <c r="AC21" s="7">
        <f t="shared" si="7"/>
        <v>4.2999999999999927E-2</v>
      </c>
      <c r="AD21" s="7">
        <f t="shared" si="5"/>
        <v>1.6641000000000001</v>
      </c>
      <c r="AE21" s="7">
        <f t="shared" si="6"/>
        <v>1.8489999999999937E-3</v>
      </c>
    </row>
    <row r="22" spans="1:31">
      <c r="A22" s="5">
        <v>21</v>
      </c>
      <c r="B22" s="6">
        <v>1.25</v>
      </c>
      <c r="C22" s="6">
        <v>9</v>
      </c>
      <c r="E22" s="6">
        <v>1.1499999999999999</v>
      </c>
      <c r="G22" s="6">
        <v>6</v>
      </c>
      <c r="S22" s="7">
        <v>20</v>
      </c>
      <c r="T22" s="7">
        <v>6</v>
      </c>
      <c r="U22" s="7">
        <f t="shared" si="8"/>
        <v>-0.78000000000000025</v>
      </c>
      <c r="V22" s="7">
        <f t="shared" si="2"/>
        <v>0.78000000000000025</v>
      </c>
      <c r="W22" s="7">
        <f t="shared" si="3"/>
        <v>36</v>
      </c>
      <c r="X22" s="7">
        <f t="shared" si="3"/>
        <v>0.60840000000000038</v>
      </c>
      <c r="Z22" s="7">
        <v>20</v>
      </c>
      <c r="AA22" s="7">
        <v>1.25</v>
      </c>
      <c r="AB22" s="7">
        <f t="shared" si="4"/>
        <v>2.9999999999998916E-3</v>
      </c>
      <c r="AC22" s="7">
        <f t="shared" si="7"/>
        <v>2.9999999999998916E-3</v>
      </c>
      <c r="AD22" s="7">
        <f t="shared" si="5"/>
        <v>1.5625</v>
      </c>
      <c r="AE22" s="7">
        <f t="shared" si="6"/>
        <v>8.9999999999993497E-6</v>
      </c>
    </row>
    <row r="23" spans="1:31">
      <c r="A23" s="5">
        <v>22</v>
      </c>
      <c r="B23" s="6">
        <v>1.4</v>
      </c>
      <c r="C23" s="6">
        <v>8</v>
      </c>
      <c r="E23" s="6">
        <v>1.1499999999999999</v>
      </c>
      <c r="G23" s="6">
        <v>6</v>
      </c>
      <c r="S23" s="7">
        <v>21</v>
      </c>
      <c r="T23" s="7">
        <v>9</v>
      </c>
      <c r="U23" s="7">
        <f t="shared" si="8"/>
        <v>2.2199999999999998</v>
      </c>
      <c r="V23" s="7">
        <f t="shared" si="2"/>
        <v>2.2199999999999998</v>
      </c>
      <c r="W23" s="7">
        <f t="shared" si="3"/>
        <v>81</v>
      </c>
      <c r="X23" s="7">
        <f t="shared" si="3"/>
        <v>4.928399999999999</v>
      </c>
      <c r="Z23" s="7">
        <v>21</v>
      </c>
      <c r="AA23" s="7">
        <v>1.25</v>
      </c>
      <c r="AB23" s="7">
        <f t="shared" si="4"/>
        <v>2.9999999999998916E-3</v>
      </c>
      <c r="AC23" s="7">
        <f t="shared" si="7"/>
        <v>2.9999999999998916E-3</v>
      </c>
      <c r="AD23" s="7">
        <f t="shared" si="5"/>
        <v>1.5625</v>
      </c>
      <c r="AE23" s="7">
        <f t="shared" si="6"/>
        <v>8.9999999999993497E-6</v>
      </c>
    </row>
    <row r="24" spans="1:31">
      <c r="A24" s="5">
        <v>23</v>
      </c>
      <c r="B24" s="6">
        <v>0.98</v>
      </c>
      <c r="C24" s="6">
        <v>7</v>
      </c>
      <c r="E24" s="6">
        <v>1.1599999999999999</v>
      </c>
      <c r="G24" s="6">
        <v>6</v>
      </c>
      <c r="S24" s="7">
        <v>22</v>
      </c>
      <c r="T24" s="7">
        <v>8</v>
      </c>
      <c r="U24" s="7">
        <f t="shared" si="8"/>
        <v>1.2199999999999998</v>
      </c>
      <c r="V24" s="7">
        <f t="shared" si="2"/>
        <v>1.2199999999999998</v>
      </c>
      <c r="W24" s="7">
        <f t="shared" si="3"/>
        <v>64</v>
      </c>
      <c r="X24" s="7">
        <f t="shared" si="3"/>
        <v>1.4883999999999995</v>
      </c>
      <c r="Z24" s="7">
        <v>22</v>
      </c>
      <c r="AA24" s="7">
        <v>1.4</v>
      </c>
      <c r="AB24" s="7">
        <f t="shared" si="4"/>
        <v>0.1529999999999998</v>
      </c>
      <c r="AC24" s="7">
        <f t="shared" si="7"/>
        <v>0.1529999999999998</v>
      </c>
      <c r="AD24" s="7">
        <f t="shared" si="5"/>
        <v>1.9599999999999997</v>
      </c>
      <c r="AE24" s="7">
        <f t="shared" si="6"/>
        <v>2.340899999999994E-2</v>
      </c>
    </row>
    <row r="25" spans="1:31">
      <c r="A25" s="5">
        <v>24</v>
      </c>
      <c r="B25" s="6">
        <v>1.3</v>
      </c>
      <c r="C25" s="6">
        <v>6</v>
      </c>
      <c r="E25" s="6">
        <v>1.1599999999999999</v>
      </c>
      <c r="G25" s="6">
        <v>6</v>
      </c>
      <c r="S25" s="7">
        <v>23</v>
      </c>
      <c r="T25" s="7">
        <v>7</v>
      </c>
      <c r="U25" s="7">
        <f t="shared" si="8"/>
        <v>0.21999999999999975</v>
      </c>
      <c r="V25" s="7">
        <f t="shared" si="2"/>
        <v>0.21999999999999975</v>
      </c>
      <c r="W25" s="7">
        <f t="shared" si="3"/>
        <v>49</v>
      </c>
      <c r="X25" s="7">
        <f t="shared" si="3"/>
        <v>4.8399999999999888E-2</v>
      </c>
      <c r="Z25" s="7">
        <v>23</v>
      </c>
      <c r="AA25" s="7">
        <v>0.98</v>
      </c>
      <c r="AB25" s="7">
        <f t="shared" si="4"/>
        <v>-0.26700000000000013</v>
      </c>
      <c r="AC25" s="7">
        <f t="shared" si="7"/>
        <v>0.26700000000000013</v>
      </c>
      <c r="AD25" s="7">
        <f t="shared" si="5"/>
        <v>0.96039999999999992</v>
      </c>
      <c r="AE25" s="7">
        <f t="shared" si="6"/>
        <v>7.1289000000000061E-2</v>
      </c>
    </row>
    <row r="26" spans="1:31">
      <c r="A26" s="5">
        <v>25</v>
      </c>
      <c r="B26" s="6">
        <v>1.31</v>
      </c>
      <c r="C26" s="6">
        <v>8</v>
      </c>
      <c r="E26" s="6">
        <v>1.2</v>
      </c>
      <c r="G26" s="6">
        <v>6</v>
      </c>
      <c r="S26" s="7">
        <v>24</v>
      </c>
      <c r="T26" s="7">
        <v>6</v>
      </c>
      <c r="U26" s="7">
        <f t="shared" si="8"/>
        <v>-0.78000000000000025</v>
      </c>
      <c r="V26" s="7">
        <f t="shared" si="2"/>
        <v>0.78000000000000025</v>
      </c>
      <c r="W26" s="7">
        <f t="shared" si="3"/>
        <v>36</v>
      </c>
      <c r="X26" s="7">
        <f t="shared" si="3"/>
        <v>0.60840000000000038</v>
      </c>
      <c r="Z26" s="7">
        <v>24</v>
      </c>
      <c r="AA26" s="7">
        <v>1.3</v>
      </c>
      <c r="AB26" s="7">
        <f t="shared" si="4"/>
        <v>5.2999999999999936E-2</v>
      </c>
      <c r="AC26" s="7">
        <f t="shared" si="7"/>
        <v>5.2999999999999936E-2</v>
      </c>
      <c r="AD26" s="7">
        <f t="shared" si="5"/>
        <v>1.6900000000000002</v>
      </c>
      <c r="AE26" s="7">
        <f t="shared" si="6"/>
        <v>2.8089999999999934E-3</v>
      </c>
    </row>
    <row r="27" spans="1:31">
      <c r="A27" s="5">
        <v>26</v>
      </c>
      <c r="B27" s="6">
        <v>1.3</v>
      </c>
      <c r="C27" s="6">
        <v>7</v>
      </c>
      <c r="E27" s="6">
        <v>1.22</v>
      </c>
      <c r="G27" s="6">
        <v>6</v>
      </c>
      <c r="S27" s="7">
        <v>25</v>
      </c>
      <c r="T27" s="7">
        <v>8</v>
      </c>
      <c r="U27" s="7">
        <f t="shared" si="8"/>
        <v>1.2199999999999998</v>
      </c>
      <c r="V27" s="7">
        <f t="shared" si="2"/>
        <v>1.2199999999999998</v>
      </c>
      <c r="W27" s="7">
        <f t="shared" si="3"/>
        <v>64</v>
      </c>
      <c r="X27" s="7">
        <f t="shared" si="3"/>
        <v>1.4883999999999995</v>
      </c>
      <c r="Z27" s="7">
        <v>25</v>
      </c>
      <c r="AA27" s="7">
        <v>1.31</v>
      </c>
      <c r="AB27" s="7">
        <f t="shared" si="4"/>
        <v>6.2999999999999945E-2</v>
      </c>
      <c r="AC27" s="7">
        <f t="shared" si="7"/>
        <v>6.2999999999999945E-2</v>
      </c>
      <c r="AD27" s="7">
        <f t="shared" si="5"/>
        <v>1.7161000000000002</v>
      </c>
      <c r="AE27" s="7">
        <f t="shared" si="6"/>
        <v>3.9689999999999934E-3</v>
      </c>
    </row>
    <row r="28" spans="1:31">
      <c r="A28" s="5">
        <v>27</v>
      </c>
      <c r="B28" s="6">
        <v>1.04</v>
      </c>
      <c r="C28" s="6">
        <v>6</v>
      </c>
      <c r="E28" s="6">
        <v>1.22</v>
      </c>
      <c r="G28" s="6">
        <v>6</v>
      </c>
      <c r="S28" s="7">
        <v>26</v>
      </c>
      <c r="T28" s="7">
        <v>7</v>
      </c>
      <c r="U28" s="7">
        <f t="shared" si="8"/>
        <v>0.21999999999999975</v>
      </c>
      <c r="V28" s="7">
        <f t="shared" si="2"/>
        <v>0.21999999999999975</v>
      </c>
      <c r="W28" s="7">
        <f t="shared" si="3"/>
        <v>49</v>
      </c>
      <c r="X28" s="7">
        <f t="shared" si="3"/>
        <v>4.8399999999999888E-2</v>
      </c>
      <c r="Z28" s="7">
        <v>26</v>
      </c>
      <c r="AA28" s="7">
        <v>1.3</v>
      </c>
      <c r="AB28" s="7">
        <f t="shared" si="4"/>
        <v>5.2999999999999936E-2</v>
      </c>
      <c r="AC28" s="7">
        <f t="shared" si="7"/>
        <v>5.2999999999999936E-2</v>
      </c>
      <c r="AD28" s="7">
        <f t="shared" si="5"/>
        <v>1.6900000000000002</v>
      </c>
      <c r="AE28" s="7">
        <f t="shared" si="6"/>
        <v>2.8089999999999934E-3</v>
      </c>
    </row>
    <row r="29" spans="1:31">
      <c r="A29" s="5">
        <v>28</v>
      </c>
      <c r="B29" s="6">
        <v>1.02</v>
      </c>
      <c r="C29" s="6">
        <v>6</v>
      </c>
      <c r="E29" s="6">
        <v>1.23</v>
      </c>
      <c r="G29" s="6">
        <v>6</v>
      </c>
      <c r="S29" s="7">
        <v>27</v>
      </c>
      <c r="T29" s="7">
        <v>6</v>
      </c>
      <c r="U29" s="7">
        <f t="shared" si="8"/>
        <v>-0.78000000000000025</v>
      </c>
      <c r="V29" s="7">
        <f t="shared" si="2"/>
        <v>0.78000000000000025</v>
      </c>
      <c r="W29" s="7">
        <f t="shared" si="3"/>
        <v>36</v>
      </c>
      <c r="X29" s="7">
        <f t="shared" si="3"/>
        <v>0.60840000000000038</v>
      </c>
      <c r="Z29" s="7">
        <v>27</v>
      </c>
      <c r="AA29" s="7">
        <v>1.04</v>
      </c>
      <c r="AB29" s="7">
        <f t="shared" si="4"/>
        <v>-0.20700000000000007</v>
      </c>
      <c r="AC29" s="7">
        <f t="shared" si="7"/>
        <v>0.20700000000000007</v>
      </c>
      <c r="AD29" s="7">
        <f t="shared" si="5"/>
        <v>1.0816000000000001</v>
      </c>
      <c r="AE29" s="7">
        <f t="shared" si="6"/>
        <v>4.2849000000000033E-2</v>
      </c>
    </row>
    <row r="30" spans="1:31">
      <c r="A30" s="5">
        <v>29</v>
      </c>
      <c r="B30" s="6">
        <v>1.1499999999999999</v>
      </c>
      <c r="C30" s="6">
        <v>7</v>
      </c>
      <c r="E30" s="6">
        <v>1.25</v>
      </c>
      <c r="G30" s="6">
        <v>6</v>
      </c>
      <c r="S30" s="7">
        <v>28</v>
      </c>
      <c r="T30" s="7">
        <v>6</v>
      </c>
      <c r="U30" s="7">
        <f t="shared" si="8"/>
        <v>-0.78000000000000025</v>
      </c>
      <c r="V30" s="7">
        <f t="shared" si="2"/>
        <v>0.78000000000000025</v>
      </c>
      <c r="W30" s="7">
        <f t="shared" si="3"/>
        <v>36</v>
      </c>
      <c r="X30" s="7">
        <f t="shared" si="3"/>
        <v>0.60840000000000038</v>
      </c>
      <c r="Z30" s="7">
        <v>28</v>
      </c>
      <c r="AA30" s="7">
        <v>1.02</v>
      </c>
      <c r="AB30" s="7">
        <f t="shared" si="4"/>
        <v>-0.22700000000000009</v>
      </c>
      <c r="AC30" s="7">
        <f t="shared" si="7"/>
        <v>0.22700000000000009</v>
      </c>
      <c r="AD30" s="7">
        <f t="shared" si="5"/>
        <v>1.0404</v>
      </c>
      <c r="AE30" s="7">
        <f t="shared" si="6"/>
        <v>5.152900000000004E-2</v>
      </c>
    </row>
    <row r="31" spans="1:31">
      <c r="A31" s="5">
        <v>30</v>
      </c>
      <c r="B31" s="6">
        <v>1.3</v>
      </c>
      <c r="C31" s="6">
        <v>6</v>
      </c>
      <c r="E31" s="6">
        <v>1.25</v>
      </c>
      <c r="G31" s="6">
        <v>6</v>
      </c>
      <c r="S31" s="7">
        <v>29</v>
      </c>
      <c r="T31" s="7">
        <v>7</v>
      </c>
      <c r="U31" s="7">
        <f t="shared" si="8"/>
        <v>0.21999999999999975</v>
      </c>
      <c r="V31" s="7">
        <f t="shared" si="2"/>
        <v>0.21999999999999975</v>
      </c>
      <c r="W31" s="7">
        <f t="shared" si="3"/>
        <v>49</v>
      </c>
      <c r="X31" s="7">
        <f t="shared" si="3"/>
        <v>4.8399999999999888E-2</v>
      </c>
      <c r="Z31" s="7">
        <v>29</v>
      </c>
      <c r="AA31" s="7">
        <v>1.1499999999999999</v>
      </c>
      <c r="AB31" s="7">
        <f t="shared" si="4"/>
        <v>-9.7000000000000197E-2</v>
      </c>
      <c r="AC31" s="7">
        <f t="shared" si="7"/>
        <v>9.7000000000000197E-2</v>
      </c>
      <c r="AD31" s="7">
        <f t="shared" si="5"/>
        <v>1.3224999999999998</v>
      </c>
      <c r="AE31" s="7">
        <f t="shared" si="6"/>
        <v>9.4090000000000389E-3</v>
      </c>
    </row>
    <row r="32" spans="1:31">
      <c r="A32" s="5">
        <v>31</v>
      </c>
      <c r="B32" s="6">
        <v>0.86</v>
      </c>
      <c r="C32" s="6">
        <v>6</v>
      </c>
      <c r="E32" s="6">
        <v>1.25</v>
      </c>
      <c r="G32" s="6">
        <v>7</v>
      </c>
      <c r="S32" s="7">
        <v>30</v>
      </c>
      <c r="T32" s="7">
        <v>6</v>
      </c>
      <c r="U32" s="7">
        <f t="shared" si="8"/>
        <v>-0.78000000000000025</v>
      </c>
      <c r="V32" s="7">
        <f t="shared" si="2"/>
        <v>0.78000000000000025</v>
      </c>
      <c r="W32" s="7">
        <f t="shared" si="3"/>
        <v>36</v>
      </c>
      <c r="X32" s="7">
        <f t="shared" si="3"/>
        <v>0.60840000000000038</v>
      </c>
      <c r="Z32" s="7">
        <v>30</v>
      </c>
      <c r="AA32" s="7">
        <v>1.3</v>
      </c>
      <c r="AB32" s="7">
        <f t="shared" si="4"/>
        <v>5.2999999999999936E-2</v>
      </c>
      <c r="AC32" s="7">
        <f t="shared" si="7"/>
        <v>5.2999999999999936E-2</v>
      </c>
      <c r="AD32" s="7">
        <f t="shared" si="5"/>
        <v>1.6900000000000002</v>
      </c>
      <c r="AE32" s="7">
        <f t="shared" si="6"/>
        <v>2.8089999999999934E-3</v>
      </c>
    </row>
    <row r="33" spans="1:31">
      <c r="A33" s="5">
        <v>32</v>
      </c>
      <c r="B33" s="6">
        <v>1.22</v>
      </c>
      <c r="C33" s="6">
        <v>7</v>
      </c>
      <c r="E33" s="6">
        <v>1.25</v>
      </c>
      <c r="G33" s="6">
        <v>7</v>
      </c>
      <c r="S33" s="7">
        <v>31</v>
      </c>
      <c r="T33" s="7">
        <v>6</v>
      </c>
      <c r="U33" s="7">
        <f t="shared" si="8"/>
        <v>-0.78000000000000025</v>
      </c>
      <c r="V33" s="7">
        <f t="shared" si="2"/>
        <v>0.78000000000000025</v>
      </c>
      <c r="W33" s="7">
        <f t="shared" si="3"/>
        <v>36</v>
      </c>
      <c r="X33" s="7">
        <f t="shared" si="3"/>
        <v>0.60840000000000038</v>
      </c>
      <c r="Z33" s="7">
        <v>31</v>
      </c>
      <c r="AA33" s="7">
        <v>0.86</v>
      </c>
      <c r="AB33" s="7">
        <f t="shared" si="4"/>
        <v>-0.38700000000000012</v>
      </c>
      <c r="AC33" s="7">
        <f t="shared" si="7"/>
        <v>0.38700000000000012</v>
      </c>
      <c r="AD33" s="7">
        <f t="shared" si="5"/>
        <v>0.73959999999999992</v>
      </c>
      <c r="AE33" s="7">
        <f t="shared" si="6"/>
        <v>0.1497690000000001</v>
      </c>
    </row>
    <row r="34" spans="1:31">
      <c r="A34" s="5">
        <v>33</v>
      </c>
      <c r="B34" s="6">
        <v>1.3</v>
      </c>
      <c r="C34" s="6">
        <v>6</v>
      </c>
      <c r="E34" s="6">
        <v>1.26</v>
      </c>
      <c r="G34" s="6">
        <v>7</v>
      </c>
      <c r="S34" s="7">
        <v>32</v>
      </c>
      <c r="T34" s="7">
        <v>7</v>
      </c>
      <c r="U34" s="7">
        <f t="shared" si="8"/>
        <v>0.21999999999999975</v>
      </c>
      <c r="V34" s="7">
        <f t="shared" si="2"/>
        <v>0.21999999999999975</v>
      </c>
      <c r="W34" s="7">
        <f t="shared" si="3"/>
        <v>49</v>
      </c>
      <c r="X34" s="7">
        <f t="shared" si="3"/>
        <v>4.8399999999999888E-2</v>
      </c>
      <c r="Z34" s="7">
        <v>32</v>
      </c>
      <c r="AA34" s="7">
        <v>1.22</v>
      </c>
      <c r="AB34" s="7">
        <f t="shared" si="4"/>
        <v>-2.7000000000000135E-2</v>
      </c>
      <c r="AC34" s="7">
        <f t="shared" si="7"/>
        <v>2.7000000000000135E-2</v>
      </c>
      <c r="AD34" s="7">
        <f t="shared" si="5"/>
        <v>1.4883999999999999</v>
      </c>
      <c r="AE34" s="7">
        <f t="shared" si="6"/>
        <v>7.2900000000000731E-4</v>
      </c>
    </row>
    <row r="35" spans="1:31">
      <c r="A35" s="5">
        <v>34</v>
      </c>
      <c r="B35" s="6">
        <v>1.25</v>
      </c>
      <c r="C35" s="6">
        <v>6</v>
      </c>
      <c r="E35" s="6">
        <v>1.26</v>
      </c>
      <c r="G35" s="6">
        <v>7</v>
      </c>
      <c r="S35" s="7">
        <v>33</v>
      </c>
      <c r="T35" s="7">
        <v>6</v>
      </c>
      <c r="U35" s="7">
        <f t="shared" si="8"/>
        <v>-0.78000000000000025</v>
      </c>
      <c r="V35" s="7">
        <f t="shared" si="2"/>
        <v>0.78000000000000025</v>
      </c>
      <c r="W35" s="7">
        <f t="shared" si="3"/>
        <v>36</v>
      </c>
      <c r="X35" s="7">
        <f t="shared" si="3"/>
        <v>0.60840000000000038</v>
      </c>
      <c r="Z35" s="7">
        <v>33</v>
      </c>
      <c r="AA35" s="7">
        <v>1.3</v>
      </c>
      <c r="AB35" s="7">
        <f t="shared" si="4"/>
        <v>5.2999999999999936E-2</v>
      </c>
      <c r="AC35" s="7">
        <f t="shared" si="7"/>
        <v>5.2999999999999936E-2</v>
      </c>
      <c r="AD35" s="7">
        <f t="shared" si="5"/>
        <v>1.6900000000000002</v>
      </c>
      <c r="AE35" s="7">
        <f t="shared" si="6"/>
        <v>2.8089999999999934E-3</v>
      </c>
    </row>
    <row r="36" spans="1:31">
      <c r="A36" s="5">
        <v>35</v>
      </c>
      <c r="B36" s="6">
        <v>1.2</v>
      </c>
      <c r="C36" s="6">
        <v>7</v>
      </c>
      <c r="E36" s="6">
        <v>1.27</v>
      </c>
      <c r="G36" s="6">
        <v>7</v>
      </c>
      <c r="S36" s="7">
        <v>34</v>
      </c>
      <c r="T36" s="7">
        <v>6</v>
      </c>
      <c r="U36" s="7">
        <f t="shared" ref="U36:V51" si="9">T36-6.78</f>
        <v>-0.78000000000000025</v>
      </c>
      <c r="V36" s="7">
        <f t="shared" si="2"/>
        <v>0.78000000000000025</v>
      </c>
      <c r="W36" s="7">
        <f t="shared" si="3"/>
        <v>36</v>
      </c>
      <c r="X36" s="7">
        <f t="shared" si="3"/>
        <v>0.60840000000000038</v>
      </c>
      <c r="Z36" s="7">
        <v>34</v>
      </c>
      <c r="AA36" s="7">
        <v>1.25</v>
      </c>
      <c r="AB36" s="7">
        <f t="shared" si="4"/>
        <v>2.9999999999998916E-3</v>
      </c>
      <c r="AC36" s="7">
        <f t="shared" si="7"/>
        <v>2.9999999999998916E-3</v>
      </c>
      <c r="AD36" s="7">
        <f t="shared" si="5"/>
        <v>1.5625</v>
      </c>
      <c r="AE36" s="7">
        <f t="shared" si="6"/>
        <v>8.9999999999993497E-6</v>
      </c>
    </row>
    <row r="37" spans="1:31">
      <c r="A37" s="5">
        <v>36</v>
      </c>
      <c r="B37" s="6">
        <v>1.1499999999999999</v>
      </c>
      <c r="C37" s="6">
        <v>7</v>
      </c>
      <c r="E37" s="6">
        <v>1.27</v>
      </c>
      <c r="G37" s="6">
        <v>7</v>
      </c>
      <c r="S37" s="7">
        <v>35</v>
      </c>
      <c r="T37" s="7">
        <v>7</v>
      </c>
      <c r="U37" s="7">
        <f t="shared" si="9"/>
        <v>0.21999999999999975</v>
      </c>
      <c r="V37" s="7">
        <f t="shared" si="2"/>
        <v>0.21999999999999975</v>
      </c>
      <c r="W37" s="7">
        <f t="shared" si="3"/>
        <v>49</v>
      </c>
      <c r="X37" s="7">
        <f t="shared" si="3"/>
        <v>4.8399999999999888E-2</v>
      </c>
      <c r="Z37" s="7">
        <v>35</v>
      </c>
      <c r="AA37" s="7">
        <v>1.2</v>
      </c>
      <c r="AB37" s="7">
        <f t="shared" si="4"/>
        <v>-4.7000000000000153E-2</v>
      </c>
      <c r="AC37" s="7">
        <f t="shared" si="7"/>
        <v>4.7000000000000153E-2</v>
      </c>
      <c r="AD37" s="7">
        <f t="shared" si="5"/>
        <v>1.44</v>
      </c>
      <c r="AE37" s="7">
        <f t="shared" si="6"/>
        <v>2.2090000000000143E-3</v>
      </c>
    </row>
    <row r="38" spans="1:31">
      <c r="A38" s="5">
        <v>37</v>
      </c>
      <c r="B38" s="6">
        <v>1.36</v>
      </c>
      <c r="C38" s="6">
        <v>8</v>
      </c>
      <c r="E38" s="6">
        <v>1.28</v>
      </c>
      <c r="G38" s="6">
        <v>7</v>
      </c>
      <c r="S38" s="7">
        <v>36</v>
      </c>
      <c r="T38" s="7">
        <v>7</v>
      </c>
      <c r="U38" s="7">
        <f t="shared" si="9"/>
        <v>0.21999999999999975</v>
      </c>
      <c r="V38" s="7">
        <f t="shared" si="2"/>
        <v>0.21999999999999975</v>
      </c>
      <c r="W38" s="7">
        <f t="shared" si="3"/>
        <v>49</v>
      </c>
      <c r="X38" s="7">
        <f t="shared" si="3"/>
        <v>4.8399999999999888E-2</v>
      </c>
      <c r="Z38" s="7">
        <v>36</v>
      </c>
      <c r="AA38" s="7">
        <v>1.1499999999999999</v>
      </c>
      <c r="AB38" s="7">
        <f t="shared" si="4"/>
        <v>-9.7000000000000197E-2</v>
      </c>
      <c r="AC38" s="7">
        <f t="shared" si="7"/>
        <v>9.7000000000000197E-2</v>
      </c>
      <c r="AD38" s="7">
        <f t="shared" si="5"/>
        <v>1.3224999999999998</v>
      </c>
      <c r="AE38" s="7">
        <f t="shared" si="6"/>
        <v>9.4090000000000389E-3</v>
      </c>
    </row>
    <row r="39" spans="1:31">
      <c r="A39" s="5">
        <v>38</v>
      </c>
      <c r="B39" s="6">
        <v>1.48</v>
      </c>
      <c r="C39" s="6">
        <v>8</v>
      </c>
      <c r="E39" s="6">
        <v>1.29</v>
      </c>
      <c r="G39" s="6">
        <v>7</v>
      </c>
      <c r="S39" s="7">
        <v>37</v>
      </c>
      <c r="T39" s="7">
        <v>8</v>
      </c>
      <c r="U39" s="7">
        <f t="shared" si="9"/>
        <v>1.2199999999999998</v>
      </c>
      <c r="V39" s="7">
        <f t="shared" si="2"/>
        <v>1.2199999999999998</v>
      </c>
      <c r="W39" s="7">
        <f t="shared" si="3"/>
        <v>64</v>
      </c>
      <c r="X39" s="7">
        <f t="shared" si="3"/>
        <v>1.4883999999999995</v>
      </c>
      <c r="Z39" s="7">
        <v>37</v>
      </c>
      <c r="AA39" s="7">
        <v>1.36</v>
      </c>
      <c r="AB39" s="7">
        <f t="shared" si="4"/>
        <v>0.11299999999999999</v>
      </c>
      <c r="AC39" s="7">
        <f t="shared" si="7"/>
        <v>0.11299999999999999</v>
      </c>
      <c r="AD39" s="7">
        <f t="shared" si="5"/>
        <v>1.8496000000000004</v>
      </c>
      <c r="AE39" s="7">
        <f t="shared" si="6"/>
        <v>1.2768999999999997E-2</v>
      </c>
    </row>
    <row r="40" spans="1:31">
      <c r="A40" s="5">
        <v>39</v>
      </c>
      <c r="B40" s="6">
        <v>1.26</v>
      </c>
      <c r="C40" s="6">
        <v>7</v>
      </c>
      <c r="E40" s="6">
        <v>1.29</v>
      </c>
      <c r="G40" s="6">
        <v>7</v>
      </c>
      <c r="S40" s="7">
        <v>38</v>
      </c>
      <c r="T40" s="7">
        <v>8</v>
      </c>
      <c r="U40" s="7">
        <f t="shared" si="9"/>
        <v>1.2199999999999998</v>
      </c>
      <c r="V40" s="7">
        <f t="shared" si="2"/>
        <v>1.2199999999999998</v>
      </c>
      <c r="W40" s="7">
        <f t="shared" si="3"/>
        <v>64</v>
      </c>
      <c r="X40" s="7">
        <f t="shared" si="3"/>
        <v>1.4883999999999995</v>
      </c>
      <c r="Z40" s="7">
        <v>38</v>
      </c>
      <c r="AA40" s="7">
        <v>1.48</v>
      </c>
      <c r="AB40" s="7">
        <f t="shared" si="4"/>
        <v>0.23299999999999987</v>
      </c>
      <c r="AC40" s="7">
        <f t="shared" si="7"/>
        <v>0.23299999999999987</v>
      </c>
      <c r="AD40" s="7">
        <f t="shared" si="5"/>
        <v>2.1903999999999999</v>
      </c>
      <c r="AE40" s="7">
        <f t="shared" si="6"/>
        <v>5.4288999999999941E-2</v>
      </c>
    </row>
    <row r="41" spans="1:31">
      <c r="A41" s="5">
        <v>40</v>
      </c>
      <c r="B41" s="6">
        <v>1.34</v>
      </c>
      <c r="C41" s="6">
        <v>7</v>
      </c>
      <c r="E41" s="6">
        <v>1.29</v>
      </c>
      <c r="G41" s="6">
        <v>7</v>
      </c>
      <c r="S41" s="7">
        <v>39</v>
      </c>
      <c r="T41" s="7">
        <v>7</v>
      </c>
      <c r="U41" s="7">
        <f t="shared" si="9"/>
        <v>0.21999999999999975</v>
      </c>
      <c r="V41" s="7">
        <f t="shared" si="2"/>
        <v>0.21999999999999975</v>
      </c>
      <c r="W41" s="7">
        <f t="shared" si="3"/>
        <v>49</v>
      </c>
      <c r="X41" s="7">
        <f t="shared" si="3"/>
        <v>4.8399999999999888E-2</v>
      </c>
      <c r="Z41" s="7">
        <v>39</v>
      </c>
      <c r="AA41" s="7">
        <v>1.26</v>
      </c>
      <c r="AB41" s="7">
        <f t="shared" si="4"/>
        <v>1.2999999999999901E-2</v>
      </c>
      <c r="AC41" s="7">
        <f t="shared" si="7"/>
        <v>1.2999999999999901E-2</v>
      </c>
      <c r="AD41" s="7">
        <f t="shared" si="5"/>
        <v>1.5876000000000001</v>
      </c>
      <c r="AE41" s="7">
        <f t="shared" si="6"/>
        <v>1.6899999999999741E-4</v>
      </c>
    </row>
    <row r="42" spans="1:31">
      <c r="A42" s="5">
        <v>41</v>
      </c>
      <c r="B42" s="6">
        <v>1.1599999999999999</v>
      </c>
      <c r="C42" s="6">
        <v>8</v>
      </c>
      <c r="E42" s="6">
        <v>1.3</v>
      </c>
      <c r="G42" s="6">
        <v>7</v>
      </c>
      <c r="S42" s="7">
        <v>40</v>
      </c>
      <c r="T42" s="7">
        <v>7</v>
      </c>
      <c r="U42" s="7">
        <f t="shared" si="9"/>
        <v>0.21999999999999975</v>
      </c>
      <c r="V42" s="7">
        <f t="shared" si="2"/>
        <v>0.21999999999999975</v>
      </c>
      <c r="W42" s="7">
        <f t="shared" si="3"/>
        <v>49</v>
      </c>
      <c r="X42" s="7">
        <f t="shared" si="3"/>
        <v>4.8399999999999888E-2</v>
      </c>
      <c r="Z42" s="7">
        <v>40</v>
      </c>
      <c r="AA42" s="7">
        <v>1.34</v>
      </c>
      <c r="AB42" s="7">
        <f t="shared" si="4"/>
        <v>9.2999999999999972E-2</v>
      </c>
      <c r="AC42" s="7">
        <f t="shared" si="7"/>
        <v>9.2999999999999972E-2</v>
      </c>
      <c r="AD42" s="7">
        <f t="shared" si="5"/>
        <v>1.7956000000000003</v>
      </c>
      <c r="AE42" s="7">
        <f t="shared" si="6"/>
        <v>8.6489999999999952E-3</v>
      </c>
    </row>
    <row r="43" spans="1:31">
      <c r="A43" s="5">
        <v>42</v>
      </c>
      <c r="B43" s="6">
        <v>0.96</v>
      </c>
      <c r="C43" s="6">
        <v>7</v>
      </c>
      <c r="E43" s="6">
        <v>1.3</v>
      </c>
      <c r="G43" s="6">
        <v>7</v>
      </c>
      <c r="S43" s="7">
        <v>41</v>
      </c>
      <c r="T43" s="7">
        <v>8</v>
      </c>
      <c r="U43" s="7">
        <f t="shared" si="9"/>
        <v>1.2199999999999998</v>
      </c>
      <c r="V43" s="7">
        <f t="shared" si="2"/>
        <v>1.2199999999999998</v>
      </c>
      <c r="W43" s="7">
        <f t="shared" si="3"/>
        <v>64</v>
      </c>
      <c r="X43" s="7">
        <f t="shared" si="3"/>
        <v>1.4883999999999995</v>
      </c>
      <c r="Z43" s="7">
        <v>41</v>
      </c>
      <c r="AA43" s="7">
        <v>1.1599999999999999</v>
      </c>
      <c r="AB43" s="7">
        <f t="shared" si="4"/>
        <v>-8.7000000000000188E-2</v>
      </c>
      <c r="AC43" s="7">
        <f t="shared" si="7"/>
        <v>8.7000000000000188E-2</v>
      </c>
      <c r="AD43" s="7">
        <f t="shared" si="5"/>
        <v>1.3455999999999999</v>
      </c>
      <c r="AE43" s="7">
        <f t="shared" si="6"/>
        <v>7.5690000000000332E-3</v>
      </c>
    </row>
    <row r="44" spans="1:31">
      <c r="A44" s="5">
        <v>43</v>
      </c>
      <c r="B44" s="6">
        <v>1.25</v>
      </c>
      <c r="C44" s="6">
        <v>8</v>
      </c>
      <c r="E44" s="6">
        <v>1.3</v>
      </c>
      <c r="G44" s="6">
        <v>7</v>
      </c>
      <c r="S44" s="7">
        <v>42</v>
      </c>
      <c r="T44" s="7">
        <v>7</v>
      </c>
      <c r="U44" s="7">
        <f t="shared" si="9"/>
        <v>0.21999999999999975</v>
      </c>
      <c r="V44" s="7">
        <f t="shared" si="2"/>
        <v>0.21999999999999975</v>
      </c>
      <c r="W44" s="7">
        <f t="shared" si="3"/>
        <v>49</v>
      </c>
      <c r="X44" s="7">
        <f t="shared" si="3"/>
        <v>4.8399999999999888E-2</v>
      </c>
      <c r="Z44" s="7">
        <v>42</v>
      </c>
      <c r="AA44" s="7">
        <v>0.96</v>
      </c>
      <c r="AB44" s="7">
        <f t="shared" si="4"/>
        <v>-0.28700000000000014</v>
      </c>
      <c r="AC44" s="7">
        <f t="shared" si="7"/>
        <v>0.28700000000000014</v>
      </c>
      <c r="AD44" s="7">
        <f t="shared" si="5"/>
        <v>0.92159999999999997</v>
      </c>
      <c r="AE44" s="7">
        <f t="shared" si="6"/>
        <v>8.2369000000000081E-2</v>
      </c>
    </row>
    <row r="45" spans="1:31">
      <c r="A45" s="5">
        <v>44</v>
      </c>
      <c r="B45" s="6">
        <v>1.41</v>
      </c>
      <c r="C45" s="6">
        <v>6</v>
      </c>
      <c r="E45" s="6">
        <v>1.3</v>
      </c>
      <c r="G45" s="6">
        <v>7</v>
      </c>
      <c r="S45" s="7">
        <v>43</v>
      </c>
      <c r="T45" s="7">
        <v>8</v>
      </c>
      <c r="U45" s="7">
        <f t="shared" si="9"/>
        <v>1.2199999999999998</v>
      </c>
      <c r="V45" s="7">
        <f t="shared" si="2"/>
        <v>1.2199999999999998</v>
      </c>
      <c r="W45" s="7">
        <f t="shared" si="3"/>
        <v>64</v>
      </c>
      <c r="X45" s="7">
        <f t="shared" si="3"/>
        <v>1.4883999999999995</v>
      </c>
      <c r="Z45" s="7">
        <v>43</v>
      </c>
      <c r="AA45" s="7">
        <v>1.25</v>
      </c>
      <c r="AB45" s="7">
        <f t="shared" si="4"/>
        <v>2.9999999999998916E-3</v>
      </c>
      <c r="AC45" s="7">
        <f t="shared" si="7"/>
        <v>2.9999999999998916E-3</v>
      </c>
      <c r="AD45" s="7">
        <f t="shared" si="5"/>
        <v>1.5625</v>
      </c>
      <c r="AE45" s="7">
        <f t="shared" si="6"/>
        <v>8.9999999999993497E-6</v>
      </c>
    </row>
    <row r="46" spans="1:31">
      <c r="A46" s="5">
        <v>45</v>
      </c>
      <c r="B46" s="6">
        <v>1.52</v>
      </c>
      <c r="C46" s="6">
        <v>6</v>
      </c>
      <c r="E46" s="6">
        <v>1.3</v>
      </c>
      <c r="G46" s="6">
        <v>7</v>
      </c>
      <c r="S46" s="7">
        <v>44</v>
      </c>
      <c r="T46" s="7">
        <v>6</v>
      </c>
      <c r="U46" s="7">
        <f t="shared" si="9"/>
        <v>-0.78000000000000025</v>
      </c>
      <c r="V46" s="7">
        <f t="shared" si="2"/>
        <v>0.78000000000000025</v>
      </c>
      <c r="W46" s="7">
        <f t="shared" si="3"/>
        <v>36</v>
      </c>
      <c r="X46" s="7">
        <f t="shared" si="3"/>
        <v>0.60840000000000038</v>
      </c>
      <c r="Z46" s="7">
        <v>44</v>
      </c>
      <c r="AA46" s="7">
        <v>1.41</v>
      </c>
      <c r="AB46" s="7">
        <f t="shared" si="4"/>
        <v>0.16299999999999981</v>
      </c>
      <c r="AC46" s="7">
        <f t="shared" si="7"/>
        <v>0.16299999999999981</v>
      </c>
      <c r="AD46" s="7">
        <f t="shared" si="5"/>
        <v>1.9880999999999998</v>
      </c>
      <c r="AE46" s="7">
        <f t="shared" si="6"/>
        <v>2.656899999999994E-2</v>
      </c>
    </row>
    <row r="47" spans="1:31">
      <c r="A47" s="5">
        <v>46</v>
      </c>
      <c r="B47" s="6">
        <v>1.36</v>
      </c>
      <c r="C47" s="6">
        <v>7</v>
      </c>
      <c r="E47" s="6">
        <v>1.31</v>
      </c>
      <c r="G47" s="6">
        <v>7</v>
      </c>
      <c r="S47" s="7">
        <v>45</v>
      </c>
      <c r="T47" s="7">
        <v>6</v>
      </c>
      <c r="U47" s="7">
        <f t="shared" si="9"/>
        <v>-0.78000000000000025</v>
      </c>
      <c r="V47" s="7">
        <f t="shared" si="2"/>
        <v>0.78000000000000025</v>
      </c>
      <c r="W47" s="7">
        <f t="shared" si="3"/>
        <v>36</v>
      </c>
      <c r="X47" s="7">
        <f t="shared" si="3"/>
        <v>0.60840000000000038</v>
      </c>
      <c r="Z47" s="7">
        <v>45</v>
      </c>
      <c r="AA47" s="7">
        <v>1.52</v>
      </c>
      <c r="AB47" s="7">
        <f t="shared" si="4"/>
        <v>0.27299999999999991</v>
      </c>
      <c r="AC47" s="7">
        <f t="shared" si="7"/>
        <v>0.27299999999999991</v>
      </c>
      <c r="AD47" s="7">
        <f t="shared" si="5"/>
        <v>2.3104</v>
      </c>
      <c r="AE47" s="7">
        <f t="shared" si="6"/>
        <v>7.4528999999999956E-2</v>
      </c>
    </row>
    <row r="48" spans="1:31">
      <c r="A48" s="5">
        <v>47</v>
      </c>
      <c r="B48" s="6">
        <v>1.37</v>
      </c>
      <c r="C48" s="6">
        <v>7</v>
      </c>
      <c r="E48" s="6">
        <v>1.32</v>
      </c>
      <c r="G48" s="6">
        <v>7</v>
      </c>
      <c r="S48" s="7">
        <v>46</v>
      </c>
      <c r="T48" s="7">
        <v>7</v>
      </c>
      <c r="U48" s="7">
        <f t="shared" si="9"/>
        <v>0.21999999999999975</v>
      </c>
      <c r="V48" s="7">
        <f t="shared" si="2"/>
        <v>0.21999999999999975</v>
      </c>
      <c r="W48" s="7">
        <f t="shared" si="3"/>
        <v>49</v>
      </c>
      <c r="X48" s="7">
        <f t="shared" si="3"/>
        <v>4.8399999999999888E-2</v>
      </c>
      <c r="Z48" s="7">
        <v>46</v>
      </c>
      <c r="AA48" s="7">
        <v>1.36</v>
      </c>
      <c r="AB48" s="7">
        <f t="shared" si="4"/>
        <v>0.11299999999999999</v>
      </c>
      <c r="AC48" s="7">
        <f t="shared" si="7"/>
        <v>0.11299999999999999</v>
      </c>
      <c r="AD48" s="7">
        <f t="shared" si="5"/>
        <v>1.8496000000000004</v>
      </c>
      <c r="AE48" s="7">
        <f t="shared" si="6"/>
        <v>1.2768999999999997E-2</v>
      </c>
    </row>
    <row r="49" spans="1:31">
      <c r="A49" s="5">
        <v>48</v>
      </c>
      <c r="B49" s="6">
        <v>1.02</v>
      </c>
      <c r="C49" s="6">
        <v>8</v>
      </c>
      <c r="E49" s="6">
        <v>1.34</v>
      </c>
      <c r="G49" s="6">
        <v>7</v>
      </c>
      <c r="S49" s="7">
        <v>47</v>
      </c>
      <c r="T49" s="7">
        <v>7</v>
      </c>
      <c r="U49" s="7">
        <f t="shared" si="9"/>
        <v>0.21999999999999975</v>
      </c>
      <c r="V49" s="7">
        <f t="shared" si="2"/>
        <v>0.21999999999999975</v>
      </c>
      <c r="W49" s="7">
        <f t="shared" si="3"/>
        <v>49</v>
      </c>
      <c r="X49" s="7">
        <f t="shared" si="3"/>
        <v>4.8399999999999888E-2</v>
      </c>
      <c r="Z49" s="7">
        <v>47</v>
      </c>
      <c r="AA49" s="7">
        <v>1.37</v>
      </c>
      <c r="AB49" s="7">
        <f t="shared" si="4"/>
        <v>0.123</v>
      </c>
      <c r="AC49" s="7">
        <f t="shared" si="7"/>
        <v>0.123</v>
      </c>
      <c r="AD49" s="7">
        <f t="shared" si="5"/>
        <v>1.8769000000000002</v>
      </c>
      <c r="AE49" s="7">
        <f t="shared" si="6"/>
        <v>1.5129E-2</v>
      </c>
    </row>
    <row r="50" spans="1:31">
      <c r="A50" s="5">
        <v>49</v>
      </c>
      <c r="B50" s="6">
        <v>1.49</v>
      </c>
      <c r="C50" s="6">
        <v>6</v>
      </c>
      <c r="E50" s="6">
        <v>1.35</v>
      </c>
      <c r="G50" s="6">
        <v>7</v>
      </c>
      <c r="S50" s="7">
        <v>48</v>
      </c>
      <c r="T50" s="7">
        <v>8</v>
      </c>
      <c r="U50" s="7">
        <f t="shared" si="9"/>
        <v>1.2199999999999998</v>
      </c>
      <c r="V50" s="7">
        <f t="shared" si="2"/>
        <v>1.2199999999999998</v>
      </c>
      <c r="W50" s="7">
        <f t="shared" si="3"/>
        <v>64</v>
      </c>
      <c r="X50" s="7">
        <f t="shared" si="3"/>
        <v>1.4883999999999995</v>
      </c>
      <c r="Z50" s="7">
        <v>48</v>
      </c>
      <c r="AA50" s="7">
        <v>1.02</v>
      </c>
      <c r="AB50" s="7">
        <f t="shared" si="4"/>
        <v>-0.22700000000000009</v>
      </c>
      <c r="AC50" s="7">
        <f t="shared" si="7"/>
        <v>0.22700000000000009</v>
      </c>
      <c r="AD50" s="7">
        <f t="shared" si="5"/>
        <v>1.0404</v>
      </c>
      <c r="AE50" s="7">
        <f t="shared" si="6"/>
        <v>5.152900000000004E-2</v>
      </c>
    </row>
    <row r="51" spans="1:31">
      <c r="A51" s="5">
        <v>50</v>
      </c>
      <c r="B51" s="6">
        <v>1.4</v>
      </c>
      <c r="C51" s="6">
        <v>7</v>
      </c>
      <c r="E51" s="6">
        <v>1.36</v>
      </c>
      <c r="G51" s="6">
        <v>8</v>
      </c>
      <c r="S51" s="7">
        <v>49</v>
      </c>
      <c r="T51" s="7">
        <v>6</v>
      </c>
      <c r="U51" s="7">
        <f t="shared" si="9"/>
        <v>-0.78000000000000025</v>
      </c>
      <c r="V51" s="7">
        <f t="shared" si="2"/>
        <v>0.78000000000000025</v>
      </c>
      <c r="W51" s="7">
        <f t="shared" si="3"/>
        <v>36</v>
      </c>
      <c r="X51" s="7">
        <f t="shared" si="3"/>
        <v>0.60840000000000038</v>
      </c>
      <c r="Z51" s="7">
        <v>49</v>
      </c>
      <c r="AA51" s="7">
        <v>1.49</v>
      </c>
      <c r="AB51" s="7">
        <f t="shared" si="4"/>
        <v>0.24299999999999988</v>
      </c>
      <c r="AC51" s="7">
        <f t="shared" si="7"/>
        <v>0.24299999999999988</v>
      </c>
      <c r="AD51" s="7">
        <f t="shared" si="5"/>
        <v>2.2201</v>
      </c>
      <c r="AE51" s="7">
        <f t="shared" si="6"/>
        <v>5.9048999999999942E-2</v>
      </c>
    </row>
    <row r="52" spans="1:31">
      <c r="A52" s="10" t="s">
        <v>3</v>
      </c>
      <c r="B52" s="31">
        <f>SUM(B2:B51)</f>
        <v>62.349999999999987</v>
      </c>
      <c r="C52" s="46">
        <f>SUM(C2:C51)</f>
        <v>339</v>
      </c>
      <c r="E52" s="6">
        <v>1.36</v>
      </c>
      <c r="G52" s="6">
        <v>8</v>
      </c>
      <c r="S52" s="7">
        <v>50</v>
      </c>
      <c r="T52" s="7">
        <v>7</v>
      </c>
      <c r="U52" s="7">
        <f t="shared" ref="U52:V52" si="10">T52-6.78</f>
        <v>0.21999999999999975</v>
      </c>
      <c r="V52" s="7">
        <f t="shared" si="2"/>
        <v>0.21999999999999975</v>
      </c>
      <c r="W52" s="7">
        <f t="shared" si="3"/>
        <v>49</v>
      </c>
      <c r="X52" s="7">
        <f t="shared" si="3"/>
        <v>4.8399999999999888E-2</v>
      </c>
      <c r="Z52" s="7">
        <v>50</v>
      </c>
      <c r="AA52" s="7">
        <v>1.4</v>
      </c>
      <c r="AB52" s="7">
        <f t="shared" si="4"/>
        <v>0.1529999999999998</v>
      </c>
      <c r="AC52" s="7">
        <f t="shared" si="7"/>
        <v>0.1529999999999998</v>
      </c>
      <c r="AD52" s="7">
        <f t="shared" si="5"/>
        <v>1.9599999999999997</v>
      </c>
      <c r="AE52" s="7">
        <f t="shared" si="6"/>
        <v>2.340899999999994E-2</v>
      </c>
    </row>
    <row r="53" spans="1:31">
      <c r="A53" s="16" t="s">
        <v>5</v>
      </c>
      <c r="B53" s="32">
        <f>AVERAGE(B2:B51)</f>
        <v>1.2469999999999997</v>
      </c>
      <c r="C53" s="32">
        <f>AVERAGE(C2:C51)</f>
        <v>6.78</v>
      </c>
      <c r="E53" s="6">
        <v>1.36</v>
      </c>
      <c r="G53" s="6">
        <v>8</v>
      </c>
      <c r="Z53" s="12"/>
      <c r="AA53" s="12"/>
      <c r="AB53" s="12"/>
      <c r="AC53" s="12"/>
      <c r="AD53" s="12"/>
      <c r="AE53" s="12"/>
    </row>
    <row r="54" spans="1:31">
      <c r="A54" s="17" t="s">
        <v>6</v>
      </c>
      <c r="B54" s="38">
        <f>MAX(B2:B51)</f>
        <v>1.52</v>
      </c>
      <c r="C54" s="42">
        <f>MAX(C2:C51)</f>
        <v>9</v>
      </c>
      <c r="E54" s="6">
        <v>1.37</v>
      </c>
      <c r="G54" s="6">
        <v>8</v>
      </c>
      <c r="S54" s="18" t="s">
        <v>3</v>
      </c>
      <c r="T54" s="19">
        <f>SUM(T3:T53)</f>
        <v>339</v>
      </c>
      <c r="U54" s="7">
        <f>SUM(U3:U53)</f>
        <v>-1.2434497875801753E-14</v>
      </c>
      <c r="V54" s="7">
        <f>SUM(V3:V52)</f>
        <v>37.199999999999989</v>
      </c>
      <c r="W54" s="7">
        <f>SUM(W3:W52)</f>
        <v>2339</v>
      </c>
      <c r="X54" s="7">
        <f>SUM(X3:X52)</f>
        <v>40.580000000000005</v>
      </c>
      <c r="Z54" s="20" t="s">
        <v>3</v>
      </c>
      <c r="AA54" s="7">
        <f>SUM(AA3:AA53)</f>
        <v>62.349999999999987</v>
      </c>
      <c r="AB54" s="7">
        <f>SUM(AB3:AB53)</f>
        <v>-4.9960036108132044E-15</v>
      </c>
      <c r="AC54" s="7">
        <f>SUM(AC3:AC52)</f>
        <v>5.5119999999999996</v>
      </c>
      <c r="AD54" s="7">
        <f>SUM(AD3:AD52)</f>
        <v>78.776299999999978</v>
      </c>
      <c r="AE54" s="7">
        <f>SUM(AE3:AE52)</f>
        <v>1.0258500000000002</v>
      </c>
    </row>
    <row r="55" spans="1:31">
      <c r="A55" s="21" t="s">
        <v>7</v>
      </c>
      <c r="B55" s="39">
        <f>MIN(B2:B51)</f>
        <v>0.86</v>
      </c>
      <c r="C55" s="43">
        <f>MIN(C2:C51)</f>
        <v>5</v>
      </c>
      <c r="E55" s="6">
        <v>1.4</v>
      </c>
      <c r="G55" s="6">
        <v>8</v>
      </c>
    </row>
    <row r="56" spans="1:31">
      <c r="A56" s="4" t="s">
        <v>8</v>
      </c>
      <c r="B56" s="40">
        <f>MEDIAN(B2:B51)</f>
        <v>1.27</v>
      </c>
      <c r="C56" s="44">
        <f>MEDIAN(C2:C51)</f>
        <v>7</v>
      </c>
      <c r="E56" s="6">
        <v>1.4</v>
      </c>
      <c r="G56" s="6">
        <v>8</v>
      </c>
    </row>
    <row r="57" spans="1:31">
      <c r="A57" s="22" t="s">
        <v>9</v>
      </c>
      <c r="B57" s="41">
        <f>MODE(B2:B51)</f>
        <v>1.3</v>
      </c>
      <c r="C57" s="45">
        <f>MODE(C2:C51)</f>
        <v>7</v>
      </c>
      <c r="E57" s="6">
        <v>1.41</v>
      </c>
      <c r="G57" s="6">
        <v>8</v>
      </c>
    </row>
    <row r="58" spans="1:31">
      <c r="A58" s="23" t="s">
        <v>10</v>
      </c>
      <c r="B58" s="33">
        <f>VAR(B2:B51)</f>
        <v>2.0935714285714689E-2</v>
      </c>
      <c r="C58" s="33">
        <f>VAR(C2:C51)</f>
        <v>0.82816326530612094</v>
      </c>
      <c r="E58" s="6">
        <v>1.48</v>
      </c>
      <c r="G58" s="6">
        <v>8</v>
      </c>
    </row>
    <row r="59" spans="1:31">
      <c r="A59" s="24" t="s">
        <v>11</v>
      </c>
      <c r="B59" s="34">
        <f>STDEV(B2:B51)</f>
        <v>0.14469179066455251</v>
      </c>
      <c r="C59" s="34">
        <f>STDEV(C2:C51)</f>
        <v>0.91003476049331267</v>
      </c>
      <c r="E59" s="6">
        <v>1.48</v>
      </c>
      <c r="G59" s="6">
        <v>8</v>
      </c>
    </row>
    <row r="60" spans="1:31">
      <c r="A60" s="25" t="s">
        <v>12</v>
      </c>
      <c r="B60" s="30">
        <f>(100*B59)/B53</f>
        <v>11.603190911351447</v>
      </c>
      <c r="C60" s="30">
        <f>(100*C59)/C53</f>
        <v>13.422341600196352</v>
      </c>
      <c r="E60" s="6">
        <v>1.49</v>
      </c>
      <c r="G60" s="6">
        <v>8</v>
      </c>
    </row>
    <row r="61" spans="1:31">
      <c r="A61" s="26" t="s">
        <v>13</v>
      </c>
      <c r="B61" s="35">
        <f>AVEDEV(B2:B51)</f>
        <v>0.1102400000000001</v>
      </c>
      <c r="C61" s="35">
        <f>AVEDEV(C2:C51)</f>
        <v>0.74399999999999977</v>
      </c>
      <c r="E61" s="6">
        <v>1.52</v>
      </c>
      <c r="G61" s="6">
        <v>9</v>
      </c>
    </row>
    <row r="62" spans="1:31">
      <c r="A62" s="27" t="s">
        <v>32</v>
      </c>
      <c r="B62" s="36">
        <v>0.66</v>
      </c>
      <c r="C62" s="47">
        <v>4</v>
      </c>
    </row>
    <row r="63" spans="1:31">
      <c r="A63" s="28" t="s">
        <v>33</v>
      </c>
      <c r="B63" s="37">
        <v>5.3800000000000001E-2</v>
      </c>
      <c r="C63" s="37">
        <v>0.13489999999999999</v>
      </c>
    </row>
  </sheetData>
  <sortState ref="E12:E61">
    <sortCondition ref="E12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Gomes Jatobá</dc:creator>
  <cp:lastModifiedBy>David Gomes Jatobá</cp:lastModifiedBy>
  <dcterms:created xsi:type="dcterms:W3CDTF">2009-08-31T23:07:18Z</dcterms:created>
  <dcterms:modified xsi:type="dcterms:W3CDTF">2009-09-20T15:47:48Z</dcterms:modified>
</cp:coreProperties>
</file>